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1d1d9536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18ccfcc21144927"/>
    <x:sheet xmlns:r="http://schemas.openxmlformats.org/officeDocument/2006/relationships" name="TRANSACTIONS" sheetId="2" r:id="R5d6f268b81c542c3"/>
    <x:sheet xmlns:r="http://schemas.openxmlformats.org/officeDocument/2006/relationships" name="RULES" sheetId="3" r:id="R83de1cf39b4b453c"/>
    <x:sheet xmlns:r="http://schemas.openxmlformats.org/officeDocument/2006/relationships" name="ALLOWED VALUES" sheetId="4" r:id="R27de52b289e649e5"/>
    <x:sheet xmlns:r="http://schemas.openxmlformats.org/officeDocument/2006/relationships" name="JOURNAL REVIEW" sheetId="5" r:id="R690371da77a14fa2"/>
    <x:sheet xmlns:r="http://schemas.openxmlformats.org/officeDocument/2006/relationships" name="CONTROL PANEL" sheetId="6" r:id="R1897e69b86c84a7a"/>
    <x:sheet xmlns:r="http://schemas.openxmlformats.org/officeDocument/2006/relationships" name="ANSWER KEY" sheetId="7" r:id="Rca35b32587114d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#,##0.00"/>
    <x:numFmt numFmtId="202" formatCode="@"/>
    <x:numFmt numFmtId="203" formatCode="#,##0.00;[Red](#,##0.00);–"/>
  </x:numFmts>
  <x:fonts count="9">
    <x:font>
      <x:sz val="11"/>
      <x:name val="Carlito"/>
    </x:font>
    <x:font>
      <x:sz val="11"/>
      <x:name val="Aptos"/>
    </x:font>
    <x:font>
      <x:sz val="10"/>
      <x:name val="Aptos"/>
    </x:font>
    <x:font>
      <x:b/>
      <x:sz val="17"/>
      <x:color rgb="FFFFFFFF"/>
      <x:name val="Aptos"/>
    </x:font>
    <x:font>
      <x:sz val="10"/>
      <x:color rgb="FF233C53"/>
      <x:name val="Aptos"/>
    </x:font>
    <x:font>
      <x:b/>
      <x:sz val="10"/>
      <x:color rgb="FF12283C"/>
      <x:name val="Aptos"/>
    </x:font>
    <x:font>
      <x:b/>
      <x:sz val="10"/>
      <x:color rgb="FFFFFFFF"/>
      <x:name val="Aptos"/>
    </x:font>
    <x:font>
      <x:sz val="10"/>
      <x:color rgb="FF12283C"/>
      <x:name val="Aptos"/>
    </x:font>
    <x:font>
      <x:b/>
      <x:sz val="11"/>
      <x:color rgb="FF12283C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283C"/>
      </x:patternFill>
    </x:fill>
    <x:fill>
      <x:patternFill patternType="solid">
        <x:fgColor rgb="FFE6F4F0"/>
      </x:patternFill>
    </x:fill>
    <x:fill>
      <x:patternFill patternType="solid">
        <x:fgColor rgb="FF233C53"/>
      </x:patternFill>
    </x:fill>
    <x:fill>
      <x:patternFill patternType="solid">
        <x:fgColor rgb="FFF3F6FA"/>
      </x:patternFill>
    </x:fill>
    <x:fill>
      <x:patternFill patternType="solid">
        <x:fgColor rgb="FFEAF3FD"/>
      </x:patternFill>
    </x:fill>
    <x:fill>
      <x:patternFill patternType="solid">
        <x:fgColor rgb="FFFCEDDA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2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5" fillId="5" borderId="0" xfId="0" applyNumberFormat="1" applyFont="1" applyFill="1" applyBorder="1"/>
    <x:xf numFmtId="0" fontId="2" fillId="5" borderId="1" xfId="0" applyNumberFormat="1" applyFont="1" applyFill="1" applyBorder="1"/>
    <x:xf numFmtId="0" fontId="5" fillId="5" borderId="1" xfId="0" applyNumberFormat="1" applyFont="1" applyFill="1" applyBorder="1"/>
    <x:xf numFmtId="200" fontId="2" fillId="0" borderId="0" xfId="0" applyNumberFormat="1" applyFont="1" applyFill="1" applyBorder="1"/>
    <x:xf numFmtId="200" fontId="2" fillId="0" borderId="1" xfId="0" applyNumberFormat="1" applyFont="1" applyFill="1" applyBorder="1"/>
    <x:xf numFmtId="201" fontId="2" fillId="0" borderId="0" xfId="0" applyNumberFormat="1" applyFont="1" applyFill="1" applyBorder="1"/>
    <x:xf numFmtId="201" fontId="2" fillId="0" borderId="1" xfId="0" applyNumberFormat="1" applyFont="1" applyFill="1" applyBorder="1"/>
    <x:xf numFmtId="200" fontId="2" fillId="6" borderId="0" xfId="0" applyNumberFormat="1" applyFont="1" applyFill="1" applyBorder="1"/>
    <x:xf numFmtId="0" fontId="2" fillId="6" borderId="0" xfId="0" applyNumberFormat="1" applyFont="1" applyFill="1" applyBorder="1"/>
    <x:xf numFmtId="201" fontId="2" fillId="6" borderId="0" xfId="0" applyNumberFormat="1" applyFont="1" applyFill="1" applyBorder="1"/>
    <x:xf numFmtId="200" fontId="5" fillId="6" borderId="0" xfId="0" applyNumberFormat="1" applyFont="1" applyFill="1" applyBorder="1"/>
    <x:xf numFmtId="0" fontId="5" fillId="6" borderId="0" xfId="0" applyNumberFormat="1" applyFont="1" applyFill="1" applyBorder="1"/>
    <x:xf numFmtId="201" fontId="5" fillId="6" borderId="0" xfId="0" applyNumberFormat="1" applyFont="1" applyFill="1" applyBorder="1"/>
    <x:xf numFmtId="200" fontId="2" fillId="6" borderId="1" xfId="0" applyNumberFormat="1" applyFont="1" applyFill="1" applyBorder="1"/>
    <x:xf numFmtId="0" fontId="2" fillId="6" borderId="1" xfId="0" applyNumberFormat="1" applyFont="1" applyFill="1" applyBorder="1"/>
    <x:xf numFmtId="201" fontId="2" fillId="6" borderId="1" xfId="0" applyNumberFormat="1" applyFont="1" applyFill="1" applyBorder="1"/>
    <x:xf numFmtId="200" fontId="5" fillId="6" borderId="1" xfId="0" applyNumberFormat="1" applyFont="1" applyFill="1" applyBorder="1"/>
    <x:xf numFmtId="0" fontId="5" fillId="6" borderId="1" xfId="0" applyNumberFormat="1" applyFont="1" applyFill="1" applyBorder="1"/>
    <x:xf numFmtId="201" fontId="5" fillId="6" borderId="1" xfId="0" applyNumberFormat="1" applyFont="1" applyFill="1" applyBorder="1"/>
    <x:xf numFmtId="202" fontId="2" fillId="0" borderId="0" xfId="0" applyNumberFormat="1" applyFont="1" applyFill="1" applyBorder="1"/>
    <x:xf numFmtId="202" fontId="2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203" fontId="2" fillId="6" borderId="0" xfId="0" applyNumberFormat="1" applyFont="1" applyFill="1" applyBorder="1"/>
    <x:xf numFmtId="203" fontId="2" fillId="6" borderId="1" xfId="0" applyNumberFormat="1" applyFont="1" applyFill="1" applyBorder="1"/>
    <x:xf numFmtId="202" fontId="2" fillId="6" borderId="0" xfId="0" applyNumberFormat="1" applyFont="1" applyFill="1" applyBorder="1"/>
    <x:xf numFmtId="202" fontId="2" fillId="6" borderId="1" xfId="0" applyNumberFormat="1" applyFont="1" applyFill="1" applyBorder="1"/>
    <x:xf numFmtId="203" fontId="2" fillId="3" borderId="0" xfId="0" applyNumberFormat="1" applyFont="1" applyFill="1" applyBorder="1"/>
    <x:xf numFmtId="203" fontId="2" fillId="3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</x:cellXfs>
  <x:cellStyles count="1">
    <x:cellStyle name="Normal" xfId="0"/>
  </x:cellStyles>
  <x:dxfs count="5">
    <x:dxf>
      <x:font>
        <x:b/>
        <x:color rgb="FFA12228"/>
      </x:font>
      <x:fill>
        <x:patternFill>
          <x:bgColor rgb="FFFDEBEC"/>
        </x:patternFill>
      </x:fill>
    </x:dxf>
    <x:dxf>
      <x:font>
        <x:b/>
        <x:color rgb="FF99600C"/>
      </x:font>
      <x:fill>
        <x:patternFill>
          <x:bgColor rgb="FFFCEDDA"/>
        </x:patternFill>
      </x:fill>
    </x:dxf>
    <x:dxf>
      <x:font>
        <x:b/>
        <x:color rgb="FF127765"/>
      </x:font>
      <x:fill>
        <x:patternFill>
          <x:bgColor rgb="FFE6F4F0"/>
        </x:patternFill>
      </x:fill>
    </x:dxf>
    <x:dxf>
      <x:font>
        <x:b/>
        <x:color rgb="FFA12228"/>
      </x:font>
      <x:fill>
        <x:patternFill>
          <x:bgColor rgb="FFFDEBEC"/>
        </x:patternFill>
      </x:fill>
    </x:dxf>
    <x:dxf>
      <x:font>
        <x:b/>
        <x:color rgb="FF99600C"/>
      </x:font>
      <x:fill>
        <x:patternFill>
          <x:bgColor rgb="FFFCED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7fecb3dc24869" /><Relationship Type="http://schemas.openxmlformats.org/officeDocument/2006/relationships/theme" Target="/xl/theme/theme1.xml" Id="R12d7821ea0cf496f" /><Relationship Type="http://schemas.openxmlformats.org/officeDocument/2006/relationships/sharedStrings" Target="/xl/sharedStrings.xml" Id="R1c8814da46904068" /><Relationship Type="http://schemas.openxmlformats.org/officeDocument/2006/relationships/worksheet" Target="/xl/worksheets/sheet1.xml" Id="R918ccfcc21144927" /><Relationship Type="http://schemas.openxmlformats.org/officeDocument/2006/relationships/worksheet" Target="/xl/worksheets/sheet2.xml" Id="R5d6f268b81c542c3" /><Relationship Type="http://schemas.openxmlformats.org/officeDocument/2006/relationships/worksheet" Target="/xl/worksheets/sheet3.xml" Id="R83de1cf39b4b453c" /><Relationship Type="http://schemas.openxmlformats.org/officeDocument/2006/relationships/worksheet" Target="/xl/worksheets/sheet4.xml" Id="R27de52b289e649e5" /><Relationship Type="http://schemas.openxmlformats.org/officeDocument/2006/relationships/worksheet" Target="/xl/worksheets/sheet5.xml" Id="R690371da77a14fa2" /><Relationship Type="http://schemas.openxmlformats.org/officeDocument/2006/relationships/worksheet" Target="/xl/worksheets/sheet6.xml" Id="R1897e69b86c84a7a" /><Relationship Type="http://schemas.openxmlformats.org/officeDocument/2006/relationships/worksheet" Target="/xl/worksheets/sheet7.xml" Id="Rca35b32587114d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65" hidden="0" customWidth="1"/>
    <x:col min="3" max="3" width="15" hidden="0" customWidth="1"/>
    <x:col min="4" max="4" width="15" hidden="0" customWidth="1"/>
    <x:col min="5" max="5" width="15" hidden="0" customWidth="1"/>
  </x:cols>
  <x:sheetData>
    <x:row r="1" ht="21" customHeight="1">
      <x:c r="A1" s="8" t="str">
        <x:v>MODULE 09  |  DETECTING ERRORS AND BUILDING CONTROLS  |  SOLUTION</x:v>
      </x:c>
      <x:c r="B1" s="8"/>
      <x:c r="C1" s="8"/>
      <x:c r="D1" s="8"/>
      <x:c r="E1" s="8"/>
    </x:row>
    <x:row r="2" ht="21" customHeight="1">
      <x:c r="A2" s="8"/>
      <x:c r="B2" s="8"/>
      <x:c r="C2" s="8"/>
      <x:c r="D2" s="8"/>
      <x:c r="E2" s="8"/>
    </x:row>
    <x:row r="3" ht="25" customHeight="1">
      <x:c r="A3" s="14" t="str">
        <x:v>NORTHSTAR SUPPLIES LTD. • Month-end journal-entry pre-close review • September 2026</x:v>
      </x:c>
      <x:c r="B3" s="14"/>
      <x:c r="C3" s="14"/>
      <x:c r="D3" s="14"/>
      <x:c r="E3" s="14"/>
    </x:row>
    <x:row r="4" ht="20" customHeight="1">
      <x:c r="A4" s="4"/>
      <x:c r="B4" s="4"/>
      <x:c r="C4" s="4"/>
      <x:c r="D4" s="4"/>
      <x:c r="E4" s="4"/>
    </x:row>
    <x:row r="5" ht="28" customHeight="1">
      <x:c r="A5" s="19" t="str">
        <x:v>CASE GOAL</x:v>
      </x:c>
      <x:c r="B5" s="19" t="str">
        <x:v>Build checks that catch a problem even if the total balance happens to be zero.</x:v>
      </x:c>
      <x:c r="C5" s="4"/>
      <x:c r="D5" s="4"/>
      <x:c r="E5" s="4"/>
    </x:row>
    <x:row r="6" ht="20" customHeight="1">
      <x:c r="A6" s="4"/>
      <x:c r="B6" s="4"/>
      <x:c r="C6" s="4"/>
      <x:c r="D6" s="4"/>
      <x:c r="E6" s="4"/>
    </x:row>
    <x:row r="7" ht="31" customHeight="1">
      <x:c r="A7" s="25" t="str">
        <x:v>STEP</x:v>
      </x:c>
      <x:c r="B7" s="25" t="str">
        <x:v>WHAT TO DO</x:v>
      </x:c>
      <x:c r="C7" s="4"/>
      <x:c r="D7" s="4"/>
      <x:c r="E7" s="4"/>
    </x:row>
    <x:row r="8" ht="32" customHeight="1">
      <x:c r="A8" s="4" t="str">
        <x:v>01</x:v>
      </x:c>
      <x:c r="B8" s="30" t="str">
        <x:v>Review RULES and ALLOWED VALUES; understand the period, threshold and permitted codes.</x:v>
      </x:c>
      <x:c r="C8" s="4"/>
      <x:c r="D8" s="4"/>
      <x:c r="E8" s="4"/>
    </x:row>
    <x:row r="9" ht="32" customHeight="1">
      <x:c r="A9" s="4" t="str">
        <x:v>02</x:v>
      </x:c>
      <x:c r="B9" s="30" t="str">
        <x:v>Examine TRANSACTIONS columns A–K. Do not edit the original source data.</x:v>
      </x:c>
      <x:c r="C9" s="4"/>
      <x:c r="D9" s="4"/>
      <x:c r="E9" s="4"/>
    </x:row>
    <x:row r="10" ht="32" customHeight="1">
      <x:c r="A10" s="4" t="str">
        <x:v>03</x:v>
      </x:c>
      <x:c r="B10" s="30" t="str">
        <x:v>Build 10 row checks in TRANSACTIONS columns L–U. Write an overall status in V.</x:v>
      </x:c>
      <x:c r="C10" s="4"/>
      <x:c r="D10" s="4"/>
      <x:c r="E10" s="4"/>
    </x:row>
    <x:row r="11" ht="32" customHeight="1">
      <x:c r="A11" s="4" t="str">
        <x:v>04</x:v>
      </x:c>
      <x:c r="B11" s="30" t="str">
        <x:v>Summarise each journal in JOURNAL REVIEW; flag journals with unexpected line counts.</x:v>
      </x:c>
      <x:c r="C11" s="4"/>
      <x:c r="D11" s="4"/>
      <x:c r="E11" s="4"/>
    </x:row>
    <x:row r="12" ht="32" customHeight="1">
      <x:c r="A12" s="4" t="str">
        <x:v>05</x:v>
      </x:c>
      <x:c r="B12" s="30" t="str">
        <x:v>Create the CONTROL PANEL so no issue can be hidden by a coincidentally zero net balance.</x:v>
      </x:c>
      <x:c r="C12" s="4"/>
      <x:c r="D12" s="4"/>
      <x:c r="E12" s="4"/>
    </x:row>
    <x:row r="13" ht="32" customHeight="1">
      <x:c r="A13" s="4" t="str">
        <x:v>06</x:v>
      </x:c>
      <x:c r="B13" s="30" t="str">
        <x:v>Investigate high-value items, without automatically treating them as errors.</x:v>
      </x:c>
      <x:c r="C13" s="4"/>
      <x:c r="D13" s="4"/>
      <x:c r="E13" s="4"/>
    </x:row>
    <x:row r="14" ht="32" customHeight="1">
      <x:c r="A14" s="4" t="str">
        <x:v>07</x:v>
      </x:c>
      <x:c r="B14" s="30" t="str">
        <x:v>Document evidence and proposed action for each exception; do not post corrections in the source sheet.</x:v>
      </x:c>
      <x:c r="C14" s="4"/>
      <x:c r="D14" s="4"/>
      <x:c r="E14" s="4"/>
    </x:row>
    <x:row r="15" ht="32" customHeight="1">
      <x:c r="A15" s="4" t="str">
        <x:v>08</x:v>
      </x:c>
      <x:c r="B15" s="30" t="str">
        <x:v>Stress-test controls on a copy: change an approved status or one credit by $10.</x:v>
      </x:c>
      <x:c r="C15" s="4"/>
      <x:c r="D15" s="4"/>
      <x:c r="E15" s="4"/>
    </x:row>
    <x:row r="16" ht="32" customHeight="1">
      <x:c r="A16" s="4" t="str">
        <x:v>09</x:v>
      </x:c>
      <x:c r="B16" s="30" t="str">
        <x:v>Use SOLUTION only after completing the task and then compare row-by-row flags.</x:v>
      </x:c>
      <x:c r="C16" s="4"/>
      <x:c r="D16" s="4"/>
      <x:c r="E16" s="4"/>
    </x:row>
    <x:row r="17" ht="20" customHeight="1">
      <x:c r="A17" s="4"/>
      <x:c r="B17" s="4"/>
      <x:c r="C17" s="4"/>
      <x:c r="D17" s="4"/>
      <x:c r="E17" s="4"/>
    </x:row>
    <x:row r="18" ht="20" customHeight="1">
      <x:c r="A18" s="4"/>
      <x:c r="B18" s="4"/>
      <x:c r="C18" s="4"/>
      <x:c r="D18" s="4"/>
      <x:c r="E18" s="4"/>
    </x:row>
    <x:row r="19" ht="35" customHeight="1">
      <x:c r="A19" s="33" t="str">
        <x:v>COMPATIBILITY</x:v>
      </x:c>
      <x:c r="B19" s="30" t="str">
        <x:v>Microsoft Excel for Microsoft 365 desktop; formulas use English function names.</x:v>
      </x:c>
      <x:c r="C19" s="4"/>
      <x:c r="D19" s="4"/>
      <x:c r="E19" s="4"/>
    </x:row>
    <x:row r="20" ht="35" customHeight="1">
      <x:c r="A20" s="33" t="str">
        <x:v>SOURCE DATA</x:v>
      </x:c>
      <x:c r="B20" s="30" t="str">
        <x:v>All company names, documents and transactions in this case are synthetic.</x:v>
      </x:c>
      <x:c r="C20" s="4"/>
      <x:c r="D20" s="4"/>
      <x:c r="E20" s="4"/>
    </x:row>
    <x:row r="21" ht="35" customHeight="1">
      <x:c r="A21" s="33" t="str">
        <x:v>SIGN CONVENTION</x:v>
      </x:c>
      <x:c r="B21" s="30" t="str">
        <x:v>Debit and credit are separate columns. Each valid line has exactly one positive amount.</x:v>
      </x:c>
      <x:c r="C21" s="4"/>
      <x:c r="D21" s="4"/>
      <x:c r="E21" s="4"/>
    </x:row>
    <x:row r="22" ht="35" customHeight="1">
      <x:c r="A22" s="33" t="str">
        <x:v>IMPORTANT</x:v>
      </x:c>
      <x:c r="B22" s="30" t="str">
        <x:v>A balanced journal is not automatically complete, genuine, approved or supported.</x:v>
      </x:c>
      <x:c r="C22" s="4"/>
      <x:c r="D22" s="4"/>
      <x:c r="E22" s="4"/>
    </x:row>
    <x:row r="23" ht="35" customHeight="1">
      <x:c r="A23" s="33" t="str">
        <x:v>EXERCISE STATUS</x:v>
      </x:c>
      <x:c r="B23" s="30" t="str">
        <x:v>Completed control formulas are provided in SOLUTION, not STARTER.</x:v>
      </x:c>
      <x:c r="C23" s="4"/>
      <x:c r="D23" s="4"/>
      <x:c r="E23" s="4"/>
    </x:row>
    <x:row r="24" ht="20" customHeight="1">
      <x:c r="A24" s="4"/>
      <x:c r="B24" s="4"/>
      <x:c r="C24" s="4"/>
      <x:c r="D24" s="4"/>
      <x:c r="E24" s="4"/>
    </x:row>
    <x:row r="25" ht="20" customHeight="1">
      <x:c r="A25" s="4"/>
      <x:c r="B25" s="4"/>
      <x:c r="C25" s="4"/>
      <x:c r="D25" s="4"/>
      <x:c r="E25" s="4"/>
    </x:row>
    <x:row r="26" ht="20" customHeight="1">
      <x:c r="A26" s="4"/>
      <x:c r="B26" s="4"/>
      <x:c r="C26" s="4"/>
      <x:c r="D26" s="4"/>
      <x:c r="E26" s="4"/>
    </x:row>
    <x:row r="27" ht="20" customHeight="1">
      <x:c r="A27" s="4"/>
      <x:c r="B27" s="4"/>
      <x:c r="C27" s="4"/>
      <x:c r="D27" s="4"/>
      <x:c r="E27" s="4"/>
    </x:row>
    <x:row r="28" ht="20" customHeight="1">
      <x:c r="A28" s="4"/>
      <x:c r="B28" s="4"/>
      <x:c r="C28" s="4"/>
      <x:c r="D28" s="4"/>
      <x:c r="E28" s="4"/>
    </x:row>
    <x:row r="29" ht="20" customHeight="1">
      <x:c r="A29" s="4"/>
      <x:c r="B29" s="4"/>
      <x:c r="C29" s="4"/>
      <x:c r="D29" s="4"/>
      <x:c r="E29" s="4"/>
    </x:row>
  </x:sheetData>
  <x:mergeCells>
    <x:mergeCell ref="A1:E2"/>
    <x:mergeCell ref="A3:E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7" hidden="0" customWidth="1"/>
    <x:col min="3" max="3" width="17" hidden="0" customWidth="1"/>
    <x:col min="4" max="4" width="13" hidden="0" customWidth="1"/>
    <x:col min="5" max="5" width="13" hidden="0" customWidth="1"/>
    <x:col min="6" max="6" width="13" hidden="0" customWidth="1"/>
    <x:col min="7" max="7" width="17" hidden="0" customWidth="1"/>
    <x:col min="8" max="8" width="17" hidden="0" customWidth="1"/>
    <x:col min="9" max="9" width="14" hidden="0" customWidth="1"/>
    <x:col min="10" max="10" width="18" hidden="0" customWidth="1"/>
    <x:col min="11" max="11" width="29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8" hidden="0" customWidth="1"/>
  </x:cols>
  <x:sheetData>
    <x:row r="1" ht="21" customHeight="1">
      <x:c r="A1" s="8" t="str">
        <x:v>TRANSACTIONS  |  RAW JOURNAL EXPORT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  <x:c r="M1" s="8"/>
      <x:c r="N1" s="8"/>
      <x:c r="O1" s="8"/>
      <x:c r="P1" s="8"/>
      <x:c r="Q1" s="8"/>
      <x:c r="R1" s="8"/>
      <x:c r="S1" s="8"/>
      <x:c r="T1" s="8"/>
      <x:c r="U1" s="8"/>
      <x:c r="V1" s="8"/>
    </x:row>
    <x:row r="2" ht="21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</x:row>
    <x:row r="3" ht="25" customHeight="1">
      <x:c r="A3" s="14" t="str">
        <x:v>Blue = provided source input • Teal = formula checks to build • Check all 70 rows.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  <x:c r="P3" s="14"/>
      <x:c r="Q3" s="14"/>
      <x:c r="R3" s="14"/>
      <x:c r="S3" s="14"/>
      <x:c r="T3" s="14"/>
      <x:c r="U3" s="14"/>
      <x:c r="V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</x:row>
    <x:row r="5" ht="31" customHeight="1">
      <x:c r="A5" s="25" t="str">
        <x:v>Row</x:v>
      </x:c>
      <x:c r="B5" s="25" t="str">
        <x:v>Posting date</x:v>
      </x:c>
      <x:c r="C5" s="25" t="str">
        <x:v>Journal ID</x:v>
      </x:c>
      <x:c r="D5" s="25" t="str">
        <x:v>GL account</x:v>
      </x:c>
      <x:c r="E5" s="25" t="str">
        <x:v>Cost center</x:v>
      </x:c>
      <x:c r="F5" s="25" t="str">
        <x:v>Currency</x:v>
      </x:c>
      <x:c r="G5" s="25" t="str">
        <x:v>Debit USD</x:v>
      </x:c>
      <x:c r="H5" s="25" t="str">
        <x:v>Credit USD</x:v>
      </x:c>
      <x:c r="I5" s="25" t="str">
        <x:v>Approval</x:v>
      </x:c>
      <x:c r="J5" s="25" t="str">
        <x:v>Evidence ID</x:v>
      </x:c>
      <x:c r="K5" s="25" t="str">
        <x:v>Description</x:v>
      </x:c>
      <x:c r="L5" s="25" t="str">
        <x:v>Date</x:v>
      </x:c>
      <x:c r="M5" s="25" t="str">
        <x:v>Line amount</x:v>
      </x:c>
      <x:c r="N5" s="25" t="str">
        <x:v>GL valid</x:v>
      </x:c>
      <x:c r="O5" s="25" t="str">
        <x:v>Center valid</x:v>
      </x:c>
      <x:c r="P5" s="25" t="str">
        <x:v>Approved</x:v>
      </x:c>
      <x:c r="Q5" s="25" t="str">
        <x:v>Evidence</x:v>
      </x:c>
      <x:c r="R5" s="25" t="str">
        <x:v>Currency</x:v>
      </x:c>
      <x:c r="S5" s="25" t="str">
        <x:v>Duplicate</x:v>
      </x:c>
      <x:c r="T5" s="25" t="str">
        <x:v>Balanced</x:v>
      </x:c>
      <x:c r="U5" s="25" t="str">
        <x:v>High value</x:v>
      </x:c>
      <x:c r="V5" s="25" t="str">
        <x:v>Overall status</x:v>
      </x:c>
    </x:row>
    <x:row r="6" ht="21" customHeight="1">
      <x:c r="A6" s="41" t="n">
        <x:v>1</x:v>
      </x:c>
      <x:c r="B6" s="40" t="n">
        <x:v>46273</x:v>
      </x:c>
      <x:c r="C6" s="58" t="str">
        <x:v>JV-2026-001</x:v>
      </x:c>
      <x:c r="D6" s="58" t="str">
        <x:v>6600</x:v>
      </x:c>
      <x:c r="E6" s="41" t="str">
        <x:v>FIN</x:v>
      </x:c>
      <x:c r="F6" s="41" t="str">
        <x:v>USD</x:v>
      </x:c>
      <x:c r="G6" s="56" t="n">
        <x:v>1661.29</x:v>
      </x:c>
      <x:c r="H6" s="56" t="n">
        <x:v>0</x:v>
      </x:c>
      <x:c r="I6" s="41" t="str">
        <x:v>APPROVED</x:v>
      </x:c>
      <x:c r="J6" s="41" t="str">
        <x:v>INV-26-9001</x:v>
      </x:c>
      <x:c r="K6" s="41" t="str">
        <x:v>JV 001 | expense posting</x:v>
      </x:c>
      <x:c r="L6" s="12" t="str">
        <x:f>IF(AND(ISNUMBER(B6),B6&gt;=RULES!$B$6,B6&lt;=RULES!$B$7),"OK","FLAG")</x:f>
        <x:v>OK</x:v>
      </x:c>
      <x:c r="M6" s="12" t="str">
        <x:f>IF(AND(ISNUMBER(G6),ISNUMBER(H6),G6&gt;=0,H6&gt;=0,OR(AND(G6&gt;0,H6=0),AND(H6&gt;0,G6=0))),"OK","FLAG")</x:f>
        <x:v>OK</x:v>
      </x:c>
      <x:c r="N6" s="12" t="str">
        <x:f>IF(COUNTIF('ALLOWED VALUES'!$A$6:$A$13,D6)=1,"OK","FLAG")</x:f>
        <x:v>OK</x:v>
      </x:c>
      <x:c r="O6" s="12" t="str">
        <x:f>IF(COUNTIF('ALLOWED VALUES'!$D$6:$D$10,E6)=1,"OK","FLAG")</x:f>
        <x:v>OK</x:v>
      </x:c>
      <x:c r="P6" s="12" t="str">
        <x:f>IF(I6="APPROVED","OK","FLAG")</x:f>
        <x:v>OK</x:v>
      </x:c>
      <x:c r="Q6" s="12" t="str">
        <x:f>IF(LEN(TRIM(J6))&gt;0,"OK","FLAG")</x:f>
        <x:v>OK</x:v>
      </x:c>
      <x:c r="R6" s="12" t="str">
        <x:f>IF(F6=RULES!$B$8,"OK","FLAG")</x:f>
        <x:v>OK</x:v>
      </x:c>
      <x:c r="S6" s="12" t="str">
        <x:f>IF(COUNTIFS($C$6:$C$75,C6,$D$6:$D$75,D6,$G$6:$G$75,G6,$H$6:$H$75,H6)&gt;1,"FLAG","OK")</x:f>
        <x:v>OK</x:v>
      </x:c>
      <x:c r="T6" s="12" t="str">
        <x:f>IF(ABS(SUMIF($C$6:$C$75,C6,$G$6:$G$75)-SUMIF($C$6:$C$75,C6,$H$6:$H$75))&lt;=RULES!$B$10,"OK","FLAG")</x:f>
        <x:v>OK</x:v>
      </x:c>
      <x:c r="U6" s="12" t="str">
        <x:f>IF(MAX(ABS(G6),ABS(H6))&gt;=RULES!$B$9,"CHECK","OK")</x:f>
        <x:v>OK</x:v>
      </x:c>
      <x:c r="V6" s="12" t="str">
        <x:f>IF(COUNTIF(L6:T6,"FLAG")&gt;0,"INVESTIGATE",IF(U6="CHECK","MANUAL CHECK","CLEAR"))</x:f>
        <x:v>CLEAR</x:v>
      </x:c>
    </x:row>
    <x:row r="7" ht="21" customHeight="1">
      <x:c r="A7" s="41" t="n">
        <x:v>2</x:v>
      </x:c>
      <x:c r="B7" s="40" t="n">
        <x:v>46273</x:v>
      </x:c>
      <x:c r="C7" s="58" t="str">
        <x:v>JV-2026-001</x:v>
      </x:c>
      <x:c r="D7" s="58" t="str">
        <x:v>2100</x:v>
      </x:c>
      <x:c r="E7" s="41" t="str">
        <x:v>FIN</x:v>
      </x:c>
      <x:c r="F7" s="41" t="str">
        <x:v>USD</x:v>
      </x:c>
      <x:c r="G7" s="56" t="n">
        <x:v>0</x:v>
      </x:c>
      <x:c r="H7" s="56" t="n">
        <x:v>1661.29</x:v>
      </x:c>
      <x:c r="I7" s="41" t="str">
        <x:v>APPROVED</x:v>
      </x:c>
      <x:c r="J7" s="41" t="str">
        <x:v>INV-26-9001</x:v>
      </x:c>
      <x:c r="K7" s="41" t="str">
        <x:v>JV 001 | accrual offset</x:v>
      </x:c>
      <x:c r="L7" s="12" t="str">
        <x:f>IF(AND(ISNUMBER(B7),B7&gt;=RULES!$B$6,B7&lt;=RULES!$B$7),"OK","FLAG")</x:f>
        <x:v>OK</x:v>
      </x:c>
      <x:c r="M7" s="12" t="str">
        <x:f>IF(AND(ISNUMBER(G7),ISNUMBER(H7),G7&gt;=0,H7&gt;=0,OR(AND(G7&gt;0,H7=0),AND(H7&gt;0,G7=0))),"OK","FLAG")</x:f>
        <x:v>OK</x:v>
      </x:c>
      <x:c r="N7" s="12" t="str">
        <x:f>IF(COUNTIF('ALLOWED VALUES'!$A$6:$A$13,D7)=1,"OK","FLAG")</x:f>
        <x:v>OK</x:v>
      </x:c>
      <x:c r="O7" s="12" t="str">
        <x:f>IF(COUNTIF('ALLOWED VALUES'!$D$6:$D$10,E7)=1,"OK","FLAG")</x:f>
        <x:v>OK</x:v>
      </x:c>
      <x:c r="P7" s="12" t="str">
        <x:f>IF(I7="APPROVED","OK","FLAG")</x:f>
        <x:v>OK</x:v>
      </x:c>
      <x:c r="Q7" s="12" t="str">
        <x:f>IF(LEN(TRIM(J7))&gt;0,"OK","FLAG")</x:f>
        <x:v>OK</x:v>
      </x:c>
      <x:c r="R7" s="12" t="str">
        <x:f>IF(F7=RULES!$B$8,"OK","FLAG")</x:f>
        <x:v>OK</x:v>
      </x:c>
      <x:c r="S7" s="12" t="str">
        <x:f>IF(COUNTIFS($C$6:$C$75,C7,$D$6:$D$75,D7,$G$6:$G$75,G7,$H$6:$H$75,H7)&gt;1,"FLAG","OK")</x:f>
        <x:v>OK</x:v>
      </x:c>
      <x:c r="T7" s="12" t="str">
        <x:f>IF(ABS(SUMIF($C$6:$C$75,C7,$G$6:$G$75)-SUMIF($C$6:$C$75,C7,$H$6:$H$75))&lt;=RULES!$B$10,"OK","FLAG")</x:f>
        <x:v>OK</x:v>
      </x:c>
      <x:c r="U7" s="12" t="str">
        <x:f>IF(MAX(ABS(G7),ABS(H7))&gt;=RULES!$B$9,"CHECK","OK")</x:f>
        <x:v>OK</x:v>
      </x:c>
      <x:c r="V7" s="12" t="str">
        <x:f>IF(COUNTIF(L7:T7,"FLAG")&gt;0,"INVESTIGATE",IF(U7="CHECK","MANUAL CHECK","CLEAR"))</x:f>
        <x:v>CLEAR</x:v>
      </x:c>
    </x:row>
    <x:row r="8" ht="21" customHeight="1">
      <x:c r="A8" s="41" t="n">
        <x:v>3</x:v>
      </x:c>
      <x:c r="B8" s="40" t="n">
        <x:v>46280</x:v>
      </x:c>
      <x:c r="C8" s="58" t="str">
        <x:v>JV-2026-002</x:v>
      </x:c>
      <x:c r="D8" s="58" t="str">
        <x:v>6400</x:v>
      </x:c>
      <x:c r="E8" s="41" t="str">
        <x:v>TECH</x:v>
      </x:c>
      <x:c r="F8" s="41" t="str">
        <x:v>USD</x:v>
      </x:c>
      <x:c r="G8" s="56" t="n">
        <x:v>2944.86</x:v>
      </x:c>
      <x:c r="H8" s="56" t="n">
        <x:v>0</x:v>
      </x:c>
      <x:c r="I8" s="41" t="str">
        <x:v>APPROVED</x:v>
      </x:c>
      <x:c r="J8" s="41" t="str">
        <x:v>INV-26-9002</x:v>
      </x:c>
      <x:c r="K8" s="41" t="str">
        <x:v>JV 002 | expense posting</x:v>
      </x:c>
      <x:c r="L8" s="12" t="str">
        <x:f>IF(AND(ISNUMBER(B8),B8&gt;=RULES!$B$6,B8&lt;=RULES!$B$7),"OK","FLAG")</x:f>
        <x:v>OK</x:v>
      </x:c>
      <x:c r="M8" s="12" t="str">
        <x:f>IF(AND(ISNUMBER(G8),ISNUMBER(H8),G8&gt;=0,H8&gt;=0,OR(AND(G8&gt;0,H8=0),AND(H8&gt;0,G8=0))),"OK","FLAG")</x:f>
        <x:v>OK</x:v>
      </x:c>
      <x:c r="N8" s="12" t="str">
        <x:f>IF(COUNTIF('ALLOWED VALUES'!$A$6:$A$13,D8)=1,"OK","FLAG")</x:f>
        <x:v>OK</x:v>
      </x:c>
      <x:c r="O8" s="12" t="str">
        <x:f>IF(COUNTIF('ALLOWED VALUES'!$D$6:$D$10,E8)=1,"OK","FLAG")</x:f>
        <x:v>OK</x:v>
      </x:c>
      <x:c r="P8" s="12" t="str">
        <x:f>IF(I8="APPROVED","OK","FLAG")</x:f>
        <x:v>OK</x:v>
      </x:c>
      <x:c r="Q8" s="12" t="str">
        <x:f>IF(LEN(TRIM(J8))&gt;0,"OK","FLAG")</x:f>
        <x:v>OK</x:v>
      </x:c>
      <x:c r="R8" s="12" t="str">
        <x:f>IF(F8=RULES!$B$8,"OK","FLAG")</x:f>
        <x:v>OK</x:v>
      </x:c>
      <x:c r="S8" s="12" t="str">
        <x:f>IF(COUNTIFS($C$6:$C$75,C8,$D$6:$D$75,D8,$G$6:$G$75,G8,$H$6:$H$75,H8)&gt;1,"FLAG","OK")</x:f>
        <x:v>OK</x:v>
      </x:c>
      <x:c r="T8" s="12" t="str">
        <x:f>IF(ABS(SUMIF($C$6:$C$75,C8,$G$6:$G$75)-SUMIF($C$6:$C$75,C8,$H$6:$H$75))&lt;=RULES!$B$10,"OK","FLAG")</x:f>
        <x:v>OK</x:v>
      </x:c>
      <x:c r="U8" s="12" t="str">
        <x:f>IF(MAX(ABS(G8),ABS(H8))&gt;=RULES!$B$9,"CHECK","OK")</x:f>
        <x:v>OK</x:v>
      </x:c>
      <x:c r="V8" s="12" t="str">
        <x:f>IF(COUNTIF(L8:T8,"FLAG")&gt;0,"INVESTIGATE",IF(U8="CHECK","MANUAL CHECK","CLEAR"))</x:f>
        <x:v>CLEAR</x:v>
      </x:c>
    </x:row>
    <x:row r="9" ht="21" customHeight="1">
      <x:c r="A9" s="41" t="n">
        <x:v>4</x:v>
      </x:c>
      <x:c r="B9" s="40" t="n">
        <x:v>46280</x:v>
      </x:c>
      <x:c r="C9" s="58" t="str">
        <x:v>JV-2026-002</x:v>
      </x:c>
      <x:c r="D9" s="58" t="str">
        <x:v>2100</x:v>
      </x:c>
      <x:c r="E9" s="41" t="str">
        <x:v>TECH</x:v>
      </x:c>
      <x:c r="F9" s="41" t="str">
        <x:v>USD</x:v>
      </x:c>
      <x:c r="G9" s="56" t="n">
        <x:v>0</x:v>
      </x:c>
      <x:c r="H9" s="56" t="n">
        <x:v>2944.86</x:v>
      </x:c>
      <x:c r="I9" s="41" t="str">
        <x:v>APPROVED</x:v>
      </x:c>
      <x:c r="J9" s="41" t="str">
        <x:v>INV-26-9002</x:v>
      </x:c>
      <x:c r="K9" s="41" t="str">
        <x:v>JV 002 | accrual offset</x:v>
      </x:c>
      <x:c r="L9" s="12" t="str">
        <x:f>IF(AND(ISNUMBER(B9),B9&gt;=RULES!$B$6,B9&lt;=RULES!$B$7),"OK","FLAG")</x:f>
        <x:v>OK</x:v>
      </x:c>
      <x:c r="M9" s="12" t="str">
        <x:f>IF(AND(ISNUMBER(G9),ISNUMBER(H9),G9&gt;=0,H9&gt;=0,OR(AND(G9&gt;0,H9=0),AND(H9&gt;0,G9=0))),"OK","FLAG")</x:f>
        <x:v>OK</x:v>
      </x:c>
      <x:c r="N9" s="12" t="str">
        <x:f>IF(COUNTIF('ALLOWED VALUES'!$A$6:$A$13,D9)=1,"OK","FLAG")</x:f>
        <x:v>OK</x:v>
      </x:c>
      <x:c r="O9" s="12" t="str">
        <x:f>IF(COUNTIF('ALLOWED VALUES'!$D$6:$D$10,E9)=1,"OK","FLAG")</x:f>
        <x:v>OK</x:v>
      </x:c>
      <x:c r="P9" s="12" t="str">
        <x:f>IF(I9="APPROVED","OK","FLAG")</x:f>
        <x:v>OK</x:v>
      </x:c>
      <x:c r="Q9" s="12" t="str">
        <x:f>IF(LEN(TRIM(J9))&gt;0,"OK","FLAG")</x:f>
        <x:v>OK</x:v>
      </x:c>
      <x:c r="R9" s="12" t="str">
        <x:f>IF(F9=RULES!$B$8,"OK","FLAG")</x:f>
        <x:v>OK</x:v>
      </x:c>
      <x:c r="S9" s="12" t="str">
        <x:f>IF(COUNTIFS($C$6:$C$75,C9,$D$6:$D$75,D9,$G$6:$G$75,G9,$H$6:$H$75,H9)&gt;1,"FLAG","OK")</x:f>
        <x:v>OK</x:v>
      </x:c>
      <x:c r="T9" s="12" t="str">
        <x:f>IF(ABS(SUMIF($C$6:$C$75,C9,$G$6:$G$75)-SUMIF($C$6:$C$75,C9,$H$6:$H$75))&lt;=RULES!$B$10,"OK","FLAG")</x:f>
        <x:v>OK</x:v>
      </x:c>
      <x:c r="U9" s="12" t="str">
        <x:f>IF(MAX(ABS(G9),ABS(H9))&gt;=RULES!$B$9,"CHECK","OK")</x:f>
        <x:v>OK</x:v>
      </x:c>
      <x:c r="V9" s="12" t="str">
        <x:f>IF(COUNTIF(L9:T9,"FLAG")&gt;0,"INVESTIGATE",IF(U9="CHECK","MANUAL CHECK","CLEAR"))</x:f>
        <x:v>CLEAR</x:v>
      </x:c>
    </x:row>
    <x:row r="10" ht="21" customHeight="1">
      <x:c r="A10" s="41" t="n">
        <x:v>5</x:v>
      </x:c>
      <x:c r="B10" s="40" t="n">
        <x:v>46287</x:v>
      </x:c>
      <x:c r="C10" s="58" t="str">
        <x:v>JV-2026-003</x:v>
      </x:c>
      <x:c r="D10" s="58" t="str">
        <x:v>6200</x:v>
      </x:c>
      <x:c r="E10" s="41" t="str">
        <x:v>ADMIN</x:v>
      </x:c>
      <x:c r="F10" s="41" t="str">
        <x:v>USD</x:v>
      </x:c>
      <x:c r="G10" s="56" t="n">
        <x:v>603.04</x:v>
      </x:c>
      <x:c r="H10" s="56" t="n">
        <x:v>0</x:v>
      </x:c>
      <x:c r="I10" s="41" t="str">
        <x:v>APPROVED</x:v>
      </x:c>
      <x:c r="J10" s="41" t="str">
        <x:v>INV-26-9003</x:v>
      </x:c>
      <x:c r="K10" s="41" t="str">
        <x:v>JV 003 | expense posting</x:v>
      </x:c>
      <x:c r="L10" s="12" t="str">
        <x:f>IF(AND(ISNUMBER(B10),B10&gt;=RULES!$B$6,B10&lt;=RULES!$B$7),"OK","FLAG")</x:f>
        <x:v>OK</x:v>
      </x:c>
      <x:c r="M10" s="12" t="str">
        <x:f>IF(AND(ISNUMBER(G10),ISNUMBER(H10),G10&gt;=0,H10&gt;=0,OR(AND(G10&gt;0,H10=0),AND(H10&gt;0,G10=0))),"OK","FLAG")</x:f>
        <x:v>OK</x:v>
      </x:c>
      <x:c r="N10" s="12" t="str">
        <x:f>IF(COUNTIF('ALLOWED VALUES'!$A$6:$A$13,D10)=1,"OK","FLAG")</x:f>
        <x:v>OK</x:v>
      </x:c>
      <x:c r="O10" s="12" t="str">
        <x:f>IF(COUNTIF('ALLOWED VALUES'!$D$6:$D$10,E10)=1,"OK","FLAG")</x:f>
        <x:v>OK</x:v>
      </x:c>
      <x:c r="P10" s="12" t="str">
        <x:f>IF(I10="APPROVED","OK","FLAG")</x:f>
        <x:v>OK</x:v>
      </x:c>
      <x:c r="Q10" s="12" t="str">
        <x:f>IF(LEN(TRIM(J10))&gt;0,"OK","FLAG")</x:f>
        <x:v>OK</x:v>
      </x:c>
      <x:c r="R10" s="12" t="str">
        <x:f>IF(F10=RULES!$B$8,"OK","FLAG")</x:f>
        <x:v>OK</x:v>
      </x:c>
      <x:c r="S10" s="12" t="str">
        <x:f>IF(COUNTIFS($C$6:$C$75,C10,$D$6:$D$75,D10,$G$6:$G$75,G10,$H$6:$H$75,H10)&gt;1,"FLAG","OK")</x:f>
        <x:v>OK</x:v>
      </x:c>
      <x:c r="T10" s="12" t="str">
        <x:f>IF(ABS(SUMIF($C$6:$C$75,C10,$G$6:$G$75)-SUMIF($C$6:$C$75,C10,$H$6:$H$75))&lt;=RULES!$B$10,"OK","FLAG")</x:f>
        <x:v>FLAG</x:v>
      </x:c>
      <x:c r="U10" s="12" t="str">
        <x:f>IF(MAX(ABS(G10),ABS(H10))&gt;=RULES!$B$9,"CHECK","OK")</x:f>
        <x:v>OK</x:v>
      </x:c>
      <x:c r="V10" s="12" t="str">
        <x:f>IF(COUNTIF(L10:T10,"FLAG")&gt;0,"INVESTIGATE",IF(U10="CHECK","MANUAL CHECK","CLEAR"))</x:f>
        <x:v>INVESTIGATE</x:v>
      </x:c>
    </x:row>
    <x:row r="11" ht="21" customHeight="1">
      <x:c r="A11" s="41" t="n">
        <x:v>6</x:v>
      </x:c>
      <x:c r="B11" s="40" t="n">
        <x:v>46287</x:v>
      </x:c>
      <x:c r="C11" s="58" t="str">
        <x:v>JV-2026-003</x:v>
      </x:c>
      <x:c r="D11" s="58" t="str">
        <x:v>2100</x:v>
      </x:c>
      <x:c r="E11" s="41" t="str">
        <x:v>ADMIN</x:v>
      </x:c>
      <x:c r="F11" s="41" t="str">
        <x:v>USD</x:v>
      </x:c>
      <x:c r="G11" s="56" t="n">
        <x:v>0</x:v>
      </x:c>
      <x:c r="H11" s="56" t="n">
        <x:v>453.03999999999996</x:v>
      </x:c>
      <x:c r="I11" s="41" t="str">
        <x:v>APPROVED</x:v>
      </x:c>
      <x:c r="J11" s="41" t="str">
        <x:v>INV-26-9003</x:v>
      </x:c>
      <x:c r="K11" s="41" t="str">
        <x:v>JV 003 | accrual offset</x:v>
      </x:c>
      <x:c r="L11" s="12" t="str">
        <x:f>IF(AND(ISNUMBER(B11),B11&gt;=RULES!$B$6,B11&lt;=RULES!$B$7),"OK","FLAG")</x:f>
        <x:v>OK</x:v>
      </x:c>
      <x:c r="M11" s="12" t="str">
        <x:f>IF(AND(ISNUMBER(G11),ISNUMBER(H11),G11&gt;=0,H11&gt;=0,OR(AND(G11&gt;0,H11=0),AND(H11&gt;0,G11=0))),"OK","FLAG")</x:f>
        <x:v>OK</x:v>
      </x:c>
      <x:c r="N11" s="12" t="str">
        <x:f>IF(COUNTIF('ALLOWED VALUES'!$A$6:$A$13,D11)=1,"OK","FLAG")</x:f>
        <x:v>OK</x:v>
      </x:c>
      <x:c r="O11" s="12" t="str">
        <x:f>IF(COUNTIF('ALLOWED VALUES'!$D$6:$D$10,E11)=1,"OK","FLAG")</x:f>
        <x:v>OK</x:v>
      </x:c>
      <x:c r="P11" s="12" t="str">
        <x:f>IF(I11="APPROVED","OK","FLAG")</x:f>
        <x:v>OK</x:v>
      </x:c>
      <x:c r="Q11" s="12" t="str">
        <x:f>IF(LEN(TRIM(J11))&gt;0,"OK","FLAG")</x:f>
        <x:v>OK</x:v>
      </x:c>
      <x:c r="R11" s="12" t="str">
        <x:f>IF(F11=RULES!$B$8,"OK","FLAG")</x:f>
        <x:v>OK</x:v>
      </x:c>
      <x:c r="S11" s="12" t="str">
        <x:f>IF(COUNTIFS($C$6:$C$75,C11,$D$6:$D$75,D11,$G$6:$G$75,G11,$H$6:$H$75,H11)&gt;1,"FLAG","OK")</x:f>
        <x:v>OK</x:v>
      </x:c>
      <x:c r="T11" s="12" t="str">
        <x:f>IF(ABS(SUMIF($C$6:$C$75,C11,$G$6:$G$75)-SUMIF($C$6:$C$75,C11,$H$6:$H$75))&lt;=RULES!$B$10,"OK","FLAG")</x:f>
        <x:v>FLAG</x:v>
      </x:c>
      <x:c r="U11" s="12" t="str">
        <x:f>IF(MAX(ABS(G11),ABS(H11))&gt;=RULES!$B$9,"CHECK","OK")</x:f>
        <x:v>OK</x:v>
      </x:c>
      <x:c r="V11" s="12" t="str">
        <x:f>IF(COUNTIF(L11:T11,"FLAG")&gt;0,"INVESTIGATE",IF(U11="CHECK","MANUAL CHECK","CLEAR"))</x:f>
        <x:v>INVESTIGATE</x:v>
      </x:c>
    </x:row>
    <x:row r="12" ht="21" customHeight="1">
      <x:c r="A12" s="41" t="n">
        <x:v>7</x:v>
      </x:c>
      <x:c r="B12" s="40" t="n">
        <x:v>46294</x:v>
      </x:c>
      <x:c r="C12" s="58" t="str">
        <x:v>JV-2026-004</x:v>
      </x:c>
      <x:c r="D12" s="58" t="str">
        <x:v>6700</x:v>
      </x:c>
      <x:c r="E12" s="41" t="str">
        <x:v>SALES</x:v>
      </x:c>
      <x:c r="F12" s="41" t="str">
        <x:v>USD</x:v>
      </x:c>
      <x:c r="G12" s="56" t="n">
        <x:v>2831.24</x:v>
      </x:c>
      <x:c r="H12" s="56" t="n">
        <x:v>0</x:v>
      </x:c>
      <x:c r="I12" s="41" t="str">
        <x:v>APPROVED</x:v>
      </x:c>
      <x:c r="J12" s="41" t="str">
        <x:v>INV-26-9004</x:v>
      </x:c>
      <x:c r="K12" s="41" t="str">
        <x:v>JV 004 | expense posting</x:v>
      </x:c>
      <x:c r="L12" s="12" t="str">
        <x:f>IF(AND(ISNUMBER(B12),B12&gt;=RULES!$B$6,B12&lt;=RULES!$B$7),"OK","FLAG")</x:f>
        <x:v>OK</x:v>
      </x:c>
      <x:c r="M12" s="12" t="str">
        <x:f>IF(AND(ISNUMBER(G12),ISNUMBER(H12),G12&gt;=0,H12&gt;=0,OR(AND(G12&gt;0,H12=0),AND(H12&gt;0,G12=0))),"OK","FLAG")</x:f>
        <x:v>OK</x:v>
      </x:c>
      <x:c r="N12" s="12" t="str">
        <x:f>IF(COUNTIF('ALLOWED VALUES'!$A$6:$A$13,D12)=1,"OK","FLAG")</x:f>
        <x:v>OK</x:v>
      </x:c>
      <x:c r="O12" s="12" t="str">
        <x:f>IF(COUNTIF('ALLOWED VALUES'!$D$6:$D$10,E12)=1,"OK","FLAG")</x:f>
        <x:v>OK</x:v>
      </x:c>
      <x:c r="P12" s="12" t="str">
        <x:f>IF(I12="APPROVED","OK","FLAG")</x:f>
        <x:v>OK</x:v>
      </x:c>
      <x:c r="Q12" s="12" t="str">
        <x:f>IF(LEN(TRIM(J12))&gt;0,"OK","FLAG")</x:f>
        <x:v>OK</x:v>
      </x:c>
      <x:c r="R12" s="12" t="str">
        <x:f>IF(F12=RULES!$B$8,"OK","FLAG")</x:f>
        <x:v>OK</x:v>
      </x:c>
      <x:c r="S12" s="12" t="str">
        <x:f>IF(COUNTIFS($C$6:$C$75,C12,$D$6:$D$75,D12,$G$6:$G$75,G12,$H$6:$H$75,H12)&gt;1,"FLAG","OK")</x:f>
        <x:v>OK</x:v>
      </x:c>
      <x:c r="T12" s="12" t="str">
        <x:f>IF(ABS(SUMIF($C$6:$C$75,C12,$G$6:$G$75)-SUMIF($C$6:$C$75,C12,$H$6:$H$75))&lt;=RULES!$B$10,"OK","FLAG")</x:f>
        <x:v>OK</x:v>
      </x:c>
      <x:c r="U12" s="12" t="str">
        <x:f>IF(MAX(ABS(G12),ABS(H12))&gt;=RULES!$B$9,"CHECK","OK")</x:f>
        <x:v>OK</x:v>
      </x:c>
      <x:c r="V12" s="12" t="str">
        <x:f>IF(COUNTIF(L12:T12,"FLAG")&gt;0,"INVESTIGATE",IF(U12="CHECK","MANUAL CHECK","CLEAR"))</x:f>
        <x:v>CLEAR</x:v>
      </x:c>
    </x:row>
    <x:row r="13" ht="21" customHeight="1">
      <x:c r="A13" s="41" t="n">
        <x:v>8</x:v>
      </x:c>
      <x:c r="B13" s="40" t="n">
        <x:v>46294</x:v>
      </x:c>
      <x:c r="C13" s="58" t="str">
        <x:v>JV-2026-004</x:v>
      </x:c>
      <x:c r="D13" s="58" t="str">
        <x:v>2100</x:v>
      </x:c>
      <x:c r="E13" s="41" t="str">
        <x:v>SALES</x:v>
      </x:c>
      <x:c r="F13" s="41" t="str">
        <x:v>USD</x:v>
      </x:c>
      <x:c r="G13" s="56" t="n">
        <x:v>0</x:v>
      </x:c>
      <x:c r="H13" s="56" t="n">
        <x:v>2831.24</x:v>
      </x:c>
      <x:c r="I13" s="41" t="str">
        <x:v>APPROVED</x:v>
      </x:c>
      <x:c r="J13" s="41" t="str">
        <x:v>INV-26-9004</x:v>
      </x:c>
      <x:c r="K13" s="41" t="str">
        <x:v>JV 004 | accrual offset</x:v>
      </x:c>
      <x:c r="L13" s="12" t="str">
        <x:f>IF(AND(ISNUMBER(B13),B13&gt;=RULES!$B$6,B13&lt;=RULES!$B$7),"OK","FLAG")</x:f>
        <x:v>OK</x:v>
      </x:c>
      <x:c r="M13" s="12" t="str">
        <x:f>IF(AND(ISNUMBER(G13),ISNUMBER(H13),G13&gt;=0,H13&gt;=0,OR(AND(G13&gt;0,H13=0),AND(H13&gt;0,G13=0))),"OK","FLAG")</x:f>
        <x:v>OK</x:v>
      </x:c>
      <x:c r="N13" s="12" t="str">
        <x:f>IF(COUNTIF('ALLOWED VALUES'!$A$6:$A$13,D13)=1,"OK","FLAG")</x:f>
        <x:v>OK</x:v>
      </x:c>
      <x:c r="O13" s="12" t="str">
        <x:f>IF(COUNTIF('ALLOWED VALUES'!$D$6:$D$10,E13)=1,"OK","FLAG")</x:f>
        <x:v>OK</x:v>
      </x:c>
      <x:c r="P13" s="12" t="str">
        <x:f>IF(I13="APPROVED","OK","FLAG")</x:f>
        <x:v>OK</x:v>
      </x:c>
      <x:c r="Q13" s="12" t="str">
        <x:f>IF(LEN(TRIM(J13))&gt;0,"OK","FLAG")</x:f>
        <x:v>OK</x:v>
      </x:c>
      <x:c r="R13" s="12" t="str">
        <x:f>IF(F13=RULES!$B$8,"OK","FLAG")</x:f>
        <x:v>OK</x:v>
      </x:c>
      <x:c r="S13" s="12" t="str">
        <x:f>IF(COUNTIFS($C$6:$C$75,C13,$D$6:$D$75,D13,$G$6:$G$75,G13,$H$6:$H$75,H13)&gt;1,"FLAG","OK")</x:f>
        <x:v>OK</x:v>
      </x:c>
      <x:c r="T13" s="12" t="str">
        <x:f>IF(ABS(SUMIF($C$6:$C$75,C13,$G$6:$G$75)-SUMIF($C$6:$C$75,C13,$H$6:$H$75))&lt;=RULES!$B$10,"OK","FLAG")</x:f>
        <x:v>OK</x:v>
      </x:c>
      <x:c r="U13" s="12" t="str">
        <x:f>IF(MAX(ABS(G13),ABS(H13))&gt;=RULES!$B$9,"CHECK","OK")</x:f>
        <x:v>OK</x:v>
      </x:c>
      <x:c r="V13" s="12" t="str">
        <x:f>IF(COUNTIF(L13:T13,"FLAG")&gt;0,"INVESTIGATE",IF(U13="CHECK","MANUAL CHECK","CLEAR"))</x:f>
        <x:v>CLEAR</x:v>
      </x:c>
    </x:row>
    <x:row r="14" ht="21" customHeight="1">
      <x:c r="A14" s="41" t="n">
        <x:v>9</x:v>
      </x:c>
      <x:c r="B14" s="40" t="n">
        <x:v>46272</x:v>
      </x:c>
      <x:c r="C14" s="58" t="str">
        <x:v>JV-2026-005</x:v>
      </x:c>
      <x:c r="D14" s="58" t="str">
        <x:v>6500</x:v>
      </x:c>
      <x:c r="E14" s="41" t="str">
        <x:v>OPS</x:v>
      </x:c>
      <x:c r="F14" s="41" t="str">
        <x:v>USD</x:v>
      </x:c>
      <x:c r="G14" s="56" t="n">
        <x:v>2037.85</x:v>
      </x:c>
      <x:c r="H14" s="56" t="n">
        <x:v>0</x:v>
      </x:c>
      <x:c r="I14" s="41" t="str">
        <x:v>APPROVED</x:v>
      </x:c>
      <x:c r="J14" s="41" t="str">
        <x:v>INV-26-9005</x:v>
      </x:c>
      <x:c r="K14" s="41" t="str">
        <x:v>JV 005 | expense posting</x:v>
      </x:c>
      <x:c r="L14" s="12" t="str">
        <x:f>IF(AND(ISNUMBER(B14),B14&gt;=RULES!$B$6,B14&lt;=RULES!$B$7),"OK","FLAG")</x:f>
        <x:v>OK</x:v>
      </x:c>
      <x:c r="M14" s="12" t="str">
        <x:f>IF(AND(ISNUMBER(G14),ISNUMBER(H14),G14&gt;=0,H14&gt;=0,OR(AND(G14&gt;0,H14=0),AND(H14&gt;0,G14=0))),"OK","FLAG")</x:f>
        <x:v>OK</x:v>
      </x:c>
      <x:c r="N14" s="12" t="str">
        <x:f>IF(COUNTIF('ALLOWED VALUES'!$A$6:$A$13,D14)=1,"OK","FLAG")</x:f>
        <x:v>OK</x:v>
      </x:c>
      <x:c r="O14" s="12" t="str">
        <x:f>IF(COUNTIF('ALLOWED VALUES'!$D$6:$D$10,E14)=1,"OK","FLAG")</x:f>
        <x:v>OK</x:v>
      </x:c>
      <x:c r="P14" s="12" t="str">
        <x:f>IF(I14="APPROVED","OK","FLAG")</x:f>
        <x:v>OK</x:v>
      </x:c>
      <x:c r="Q14" s="12" t="str">
        <x:f>IF(LEN(TRIM(J14))&gt;0,"OK","FLAG")</x:f>
        <x:v>OK</x:v>
      </x:c>
      <x:c r="R14" s="12" t="str">
        <x:f>IF(F14=RULES!$B$8,"OK","FLAG")</x:f>
        <x:v>OK</x:v>
      </x:c>
      <x:c r="S14" s="12" t="str">
        <x:f>IF(COUNTIFS($C$6:$C$75,C14,$D$6:$D$75,D14,$G$6:$G$75,G14,$H$6:$H$75,H14)&gt;1,"FLAG","OK")</x:f>
        <x:v>OK</x:v>
      </x:c>
      <x:c r="T14" s="12" t="str">
        <x:f>IF(ABS(SUMIF($C$6:$C$75,C14,$G$6:$G$75)-SUMIF($C$6:$C$75,C14,$H$6:$H$75))&lt;=RULES!$B$10,"OK","FLAG")</x:f>
        <x:v>OK</x:v>
      </x:c>
      <x:c r="U14" s="12" t="str">
        <x:f>IF(MAX(ABS(G14),ABS(H14))&gt;=RULES!$B$9,"CHECK","OK")</x:f>
        <x:v>OK</x:v>
      </x:c>
      <x:c r="V14" s="12" t="str">
        <x:f>IF(COUNTIF(L14:T14,"FLAG")&gt;0,"INVESTIGATE",IF(U14="CHECK","MANUAL CHECK","CLEAR"))</x:f>
        <x:v>CLEAR</x:v>
      </x:c>
    </x:row>
    <x:row r="15" ht="21" customHeight="1">
      <x:c r="A15" s="41" t="n">
        <x:v>10</x:v>
      </x:c>
      <x:c r="B15" s="40" t="n">
        <x:v>46272</x:v>
      </x:c>
      <x:c r="C15" s="58" t="str">
        <x:v>JV-2026-005</x:v>
      </x:c>
      <x:c r="D15" s="58" t="str">
        <x:v>2100</x:v>
      </x:c>
      <x:c r="E15" s="41" t="str">
        <x:v>OPS</x:v>
      </x:c>
      <x:c r="F15" s="41" t="str">
        <x:v>USD</x:v>
      </x:c>
      <x:c r="G15" s="56" t="n">
        <x:v>0</x:v>
      </x:c>
      <x:c r="H15" s="56" t="n">
        <x:v>2037.85</x:v>
      </x:c>
      <x:c r="I15" s="41" t="str">
        <x:v>APPROVED</x:v>
      </x:c>
      <x:c r="J15" s="41" t="str">
        <x:v>INV-26-9005</x:v>
      </x:c>
      <x:c r="K15" s="41" t="str">
        <x:v>JV 005 | accrual offset</x:v>
      </x:c>
      <x:c r="L15" s="12" t="str">
        <x:f>IF(AND(ISNUMBER(B15),B15&gt;=RULES!$B$6,B15&lt;=RULES!$B$7),"OK","FLAG")</x:f>
        <x:v>OK</x:v>
      </x:c>
      <x:c r="M15" s="12" t="str">
        <x:f>IF(AND(ISNUMBER(G15),ISNUMBER(H15),G15&gt;=0,H15&gt;=0,OR(AND(G15&gt;0,H15=0),AND(H15&gt;0,G15=0))),"OK","FLAG")</x:f>
        <x:v>OK</x:v>
      </x:c>
      <x:c r="N15" s="12" t="str">
        <x:f>IF(COUNTIF('ALLOWED VALUES'!$A$6:$A$13,D15)=1,"OK","FLAG")</x:f>
        <x:v>OK</x:v>
      </x:c>
      <x:c r="O15" s="12" t="str">
        <x:f>IF(COUNTIF('ALLOWED VALUES'!$D$6:$D$10,E15)=1,"OK","FLAG")</x:f>
        <x:v>OK</x:v>
      </x:c>
      <x:c r="P15" s="12" t="str">
        <x:f>IF(I15="APPROVED","OK","FLAG")</x:f>
        <x:v>OK</x:v>
      </x:c>
      <x:c r="Q15" s="12" t="str">
        <x:f>IF(LEN(TRIM(J15))&gt;0,"OK","FLAG")</x:f>
        <x:v>OK</x:v>
      </x:c>
      <x:c r="R15" s="12" t="str">
        <x:f>IF(F15=RULES!$B$8,"OK","FLAG")</x:f>
        <x:v>OK</x:v>
      </x:c>
      <x:c r="S15" s="12" t="str">
        <x:f>IF(COUNTIFS($C$6:$C$75,C15,$D$6:$D$75,D15,$G$6:$G$75,G15,$H$6:$H$75,H15)&gt;1,"FLAG","OK")</x:f>
        <x:v>OK</x:v>
      </x:c>
      <x:c r="T15" s="12" t="str">
        <x:f>IF(ABS(SUMIF($C$6:$C$75,C15,$G$6:$G$75)-SUMIF($C$6:$C$75,C15,$H$6:$H$75))&lt;=RULES!$B$10,"OK","FLAG")</x:f>
        <x:v>OK</x:v>
      </x:c>
      <x:c r="U15" s="12" t="str">
        <x:f>IF(MAX(ABS(G15),ABS(H15))&gt;=RULES!$B$9,"CHECK","OK")</x:f>
        <x:v>OK</x:v>
      </x:c>
      <x:c r="V15" s="12" t="str">
        <x:f>IF(COUNTIF(L15:T15,"FLAG")&gt;0,"INVESTIGATE",IF(U15="CHECK","MANUAL CHECK","CLEAR"))</x:f>
        <x:v>CLEAR</x:v>
      </x:c>
    </x:row>
    <x:row r="16" ht="21" customHeight="1">
      <x:c r="A16" s="41" t="n">
        <x:v>11</x:v>
      </x:c>
      <x:c r="B16" s="40" t="n">
        <x:v>46279</x:v>
      </x:c>
      <x:c r="C16" s="58" t="str">
        <x:v>JV-2026-006</x:v>
      </x:c>
      <x:c r="D16" s="58" t="str">
        <x:v>6300</x:v>
      </x:c>
      <x:c r="E16" s="41" t="str">
        <x:v>FIN</x:v>
      </x:c>
      <x:c r="F16" s="41" t="str">
        <x:v>USD</x:v>
      </x:c>
      <x:c r="G16" s="56" t="n">
        <x:v>614.46</x:v>
      </x:c>
      <x:c r="H16" s="56" t="n">
        <x:v>0</x:v>
      </x:c>
      <x:c r="I16" s="41" t="str">
        <x:v>APPROVED</x:v>
      </x:c>
      <x:c r="J16" s="41" t="str">
        <x:v>INV-26-9006</x:v>
      </x:c>
      <x:c r="K16" s="41" t="str">
        <x:v>JV 006 | expense posting</x:v>
      </x:c>
      <x:c r="L16" s="12" t="str">
        <x:f>IF(AND(ISNUMBER(B16),B16&gt;=RULES!$B$6,B16&lt;=RULES!$B$7),"OK","FLAG")</x:f>
        <x:v>OK</x:v>
      </x:c>
      <x:c r="M16" s="12" t="str">
        <x:f>IF(AND(ISNUMBER(G16),ISNUMBER(H16),G16&gt;=0,H16&gt;=0,OR(AND(G16&gt;0,H16=0),AND(H16&gt;0,G16=0))),"OK","FLAG")</x:f>
        <x:v>OK</x:v>
      </x:c>
      <x:c r="N16" s="12" t="str">
        <x:f>IF(COUNTIF('ALLOWED VALUES'!$A$6:$A$13,D16)=1,"OK","FLAG")</x:f>
        <x:v>OK</x:v>
      </x:c>
      <x:c r="O16" s="12" t="str">
        <x:f>IF(COUNTIF('ALLOWED VALUES'!$D$6:$D$10,E16)=1,"OK","FLAG")</x:f>
        <x:v>OK</x:v>
      </x:c>
      <x:c r="P16" s="12" t="str">
        <x:f>IF(I16="APPROVED","OK","FLAG")</x:f>
        <x:v>OK</x:v>
      </x:c>
      <x:c r="Q16" s="12" t="str">
        <x:f>IF(LEN(TRIM(J16))&gt;0,"OK","FLAG")</x:f>
        <x:v>OK</x:v>
      </x:c>
      <x:c r="R16" s="12" t="str">
        <x:f>IF(F16=RULES!$B$8,"OK","FLAG")</x:f>
        <x:v>OK</x:v>
      </x:c>
      <x:c r="S16" s="12" t="str">
        <x:f>IF(COUNTIFS($C$6:$C$75,C16,$D$6:$D$75,D16,$G$6:$G$75,G16,$H$6:$H$75,H16)&gt;1,"FLAG","OK")</x:f>
        <x:v>OK</x:v>
      </x:c>
      <x:c r="T16" s="12" t="str">
        <x:f>IF(ABS(SUMIF($C$6:$C$75,C16,$G$6:$G$75)-SUMIF($C$6:$C$75,C16,$H$6:$H$75))&lt;=RULES!$B$10,"OK","FLAG")</x:f>
        <x:v>OK</x:v>
      </x:c>
      <x:c r="U16" s="12" t="str">
        <x:f>IF(MAX(ABS(G16),ABS(H16))&gt;=RULES!$B$9,"CHECK","OK")</x:f>
        <x:v>OK</x:v>
      </x:c>
      <x:c r="V16" s="12" t="str">
        <x:f>IF(COUNTIF(L16:T16,"FLAG")&gt;0,"INVESTIGATE",IF(U16="CHECK","MANUAL CHECK","CLEAR"))</x:f>
        <x:v>CLEAR</x:v>
      </x:c>
    </x:row>
    <x:row r="17" ht="21" customHeight="1">
      <x:c r="A17" s="41" t="n">
        <x:v>12</x:v>
      </x:c>
      <x:c r="B17" s="40" t="n">
        <x:v>46279</x:v>
      </x:c>
      <x:c r="C17" s="58" t="str">
        <x:v>JV-2026-006</x:v>
      </x:c>
      <x:c r="D17" s="58" t="str">
        <x:v>2100</x:v>
      </x:c>
      <x:c r="E17" s="41" t="str">
        <x:v>FIN</x:v>
      </x:c>
      <x:c r="F17" s="41" t="str">
        <x:v>USD</x:v>
      </x:c>
      <x:c r="G17" s="56" t="n">
        <x:v>0</x:v>
      </x:c>
      <x:c r="H17" s="56" t="n">
        <x:v>614.46</x:v>
      </x:c>
      <x:c r="I17" s="41" t="str">
        <x:v>APPROVED</x:v>
      </x:c>
      <x:c r="J17" s="41" t="str">
        <x:v>INV-26-9006</x:v>
      </x:c>
      <x:c r="K17" s="41" t="str">
        <x:v>JV 006 | accrual offset</x:v>
      </x:c>
      <x:c r="L17" s="12" t="str">
        <x:f>IF(AND(ISNUMBER(B17),B17&gt;=RULES!$B$6,B17&lt;=RULES!$B$7),"OK","FLAG")</x:f>
        <x:v>OK</x:v>
      </x:c>
      <x:c r="M17" s="12" t="str">
        <x:f>IF(AND(ISNUMBER(G17),ISNUMBER(H17),G17&gt;=0,H17&gt;=0,OR(AND(G17&gt;0,H17=0),AND(H17&gt;0,G17=0))),"OK","FLAG")</x:f>
        <x:v>OK</x:v>
      </x:c>
      <x:c r="N17" s="12" t="str">
        <x:f>IF(COUNTIF('ALLOWED VALUES'!$A$6:$A$13,D17)=1,"OK","FLAG")</x:f>
        <x:v>OK</x:v>
      </x:c>
      <x:c r="O17" s="12" t="str">
        <x:f>IF(COUNTIF('ALLOWED VALUES'!$D$6:$D$10,E17)=1,"OK","FLAG")</x:f>
        <x:v>OK</x:v>
      </x:c>
      <x:c r="P17" s="12" t="str">
        <x:f>IF(I17="APPROVED","OK","FLAG")</x:f>
        <x:v>OK</x:v>
      </x:c>
      <x:c r="Q17" s="12" t="str">
        <x:f>IF(LEN(TRIM(J17))&gt;0,"OK","FLAG")</x:f>
        <x:v>OK</x:v>
      </x:c>
      <x:c r="R17" s="12" t="str">
        <x:f>IF(F17=RULES!$B$8,"OK","FLAG")</x:f>
        <x:v>OK</x:v>
      </x:c>
      <x:c r="S17" s="12" t="str">
        <x:f>IF(COUNTIFS($C$6:$C$75,C17,$D$6:$D$75,D17,$G$6:$G$75,G17,$H$6:$H$75,H17)&gt;1,"FLAG","OK")</x:f>
        <x:v>OK</x:v>
      </x:c>
      <x:c r="T17" s="12" t="str">
        <x:f>IF(ABS(SUMIF($C$6:$C$75,C17,$G$6:$G$75)-SUMIF($C$6:$C$75,C17,$H$6:$H$75))&lt;=RULES!$B$10,"OK","FLAG")</x:f>
        <x:v>OK</x:v>
      </x:c>
      <x:c r="U17" s="12" t="str">
        <x:f>IF(MAX(ABS(G17),ABS(H17))&gt;=RULES!$B$9,"CHECK","OK")</x:f>
        <x:v>OK</x:v>
      </x:c>
      <x:c r="V17" s="12" t="str">
        <x:f>IF(COUNTIF(L17:T17,"FLAG")&gt;0,"INVESTIGATE",IF(U17="CHECK","MANUAL CHECK","CLEAR"))</x:f>
        <x:v>CLEAR</x:v>
      </x:c>
    </x:row>
    <x:row r="18" ht="21" customHeight="1">
      <x:c r="A18" s="41" t="n">
        <x:v>13</x:v>
      </x:c>
      <x:c r="B18" s="40" t="n">
        <x:v>46286</x:v>
      </x:c>
      <x:c r="C18" s="58" t="str">
        <x:v>JV-2026-007</x:v>
      </x:c>
      <x:c r="D18" s="58" t="str">
        <x:v>6100</x:v>
      </x:c>
      <x:c r="E18" s="41" t="str">
        <x:v>TECH</x:v>
      </x:c>
      <x:c r="F18" s="41" t="str">
        <x:v>USD</x:v>
      </x:c>
      <x:c r="G18" s="56" t="n">
        <x:v>4042.16</x:v>
      </x:c>
      <x:c r="H18" s="56" t="n">
        <x:v>0</x:v>
      </x:c>
      <x:c r="I18" s="41" t="str">
        <x:v>PENDING</x:v>
      </x:c>
      <x:c r="J18" s="41" t="str">
        <x:v>INV-26-9007</x:v>
      </x:c>
      <x:c r="K18" s="41" t="str">
        <x:v>JV 007 | expense posting</x:v>
      </x:c>
      <x:c r="L18" s="12" t="str">
        <x:f>IF(AND(ISNUMBER(B18),B18&gt;=RULES!$B$6,B18&lt;=RULES!$B$7),"OK","FLAG")</x:f>
        <x:v>OK</x:v>
      </x:c>
      <x:c r="M18" s="12" t="str">
        <x:f>IF(AND(ISNUMBER(G18),ISNUMBER(H18),G18&gt;=0,H18&gt;=0,OR(AND(G18&gt;0,H18=0),AND(H18&gt;0,G18=0))),"OK","FLAG")</x:f>
        <x:v>OK</x:v>
      </x:c>
      <x:c r="N18" s="12" t="str">
        <x:f>IF(COUNTIF('ALLOWED VALUES'!$A$6:$A$13,D18)=1,"OK","FLAG")</x:f>
        <x:v>OK</x:v>
      </x:c>
      <x:c r="O18" s="12" t="str">
        <x:f>IF(COUNTIF('ALLOWED VALUES'!$D$6:$D$10,E18)=1,"OK","FLAG")</x:f>
        <x:v>OK</x:v>
      </x:c>
      <x:c r="P18" s="12" t="str">
        <x:f>IF(I18="APPROVED","OK","FLAG")</x:f>
        <x:v>FLAG</x:v>
      </x:c>
      <x:c r="Q18" s="12" t="str">
        <x:f>IF(LEN(TRIM(J18))&gt;0,"OK","FLAG")</x:f>
        <x:v>OK</x:v>
      </x:c>
      <x:c r="R18" s="12" t="str">
        <x:f>IF(F18=RULES!$B$8,"OK","FLAG")</x:f>
        <x:v>OK</x:v>
      </x:c>
      <x:c r="S18" s="12" t="str">
        <x:f>IF(COUNTIFS($C$6:$C$75,C18,$D$6:$D$75,D18,$G$6:$G$75,G18,$H$6:$H$75,H18)&gt;1,"FLAG","OK")</x:f>
        <x:v>OK</x:v>
      </x:c>
      <x:c r="T18" s="12" t="str">
        <x:f>IF(ABS(SUMIF($C$6:$C$75,C18,$G$6:$G$75)-SUMIF($C$6:$C$75,C18,$H$6:$H$75))&lt;=RULES!$B$10,"OK","FLAG")</x:f>
        <x:v>OK</x:v>
      </x:c>
      <x:c r="U18" s="12" t="str">
        <x:f>IF(MAX(ABS(G18),ABS(H18))&gt;=RULES!$B$9,"CHECK","OK")</x:f>
        <x:v>OK</x:v>
      </x:c>
      <x:c r="V18" s="12" t="str">
        <x:f>IF(COUNTIF(L18:T18,"FLAG")&gt;0,"INVESTIGATE",IF(U18="CHECK","MANUAL CHECK","CLEAR"))</x:f>
        <x:v>INVESTIGATE</x:v>
      </x:c>
    </x:row>
    <x:row r="19" ht="21" customHeight="1">
      <x:c r="A19" s="41" t="n">
        <x:v>14</x:v>
      </x:c>
      <x:c r="B19" s="40" t="n">
        <x:v>46286</x:v>
      </x:c>
      <x:c r="C19" s="58" t="str">
        <x:v>JV-2026-007</x:v>
      </x:c>
      <x:c r="D19" s="58" t="str">
        <x:v>2100</x:v>
      </x:c>
      <x:c r="E19" s="41" t="str">
        <x:v>TECH</x:v>
      </x:c>
      <x:c r="F19" s="41" t="str">
        <x:v>USD</x:v>
      </x:c>
      <x:c r="G19" s="56" t="n">
        <x:v>0</x:v>
      </x:c>
      <x:c r="H19" s="56" t="n">
        <x:v>4042.16</x:v>
      </x:c>
      <x:c r="I19" s="41" t="str">
        <x:v>PENDING</x:v>
      </x:c>
      <x:c r="J19" s="41" t="str">
        <x:v>INV-26-9007</x:v>
      </x:c>
      <x:c r="K19" s="41" t="str">
        <x:v>JV 007 | accrual offset</x:v>
      </x:c>
      <x:c r="L19" s="12" t="str">
        <x:f>IF(AND(ISNUMBER(B19),B19&gt;=RULES!$B$6,B19&lt;=RULES!$B$7),"OK","FLAG")</x:f>
        <x:v>OK</x:v>
      </x:c>
      <x:c r="M19" s="12" t="str">
        <x:f>IF(AND(ISNUMBER(G19),ISNUMBER(H19),G19&gt;=0,H19&gt;=0,OR(AND(G19&gt;0,H19=0),AND(H19&gt;0,G19=0))),"OK","FLAG")</x:f>
        <x:v>OK</x:v>
      </x:c>
      <x:c r="N19" s="12" t="str">
        <x:f>IF(COUNTIF('ALLOWED VALUES'!$A$6:$A$13,D19)=1,"OK","FLAG")</x:f>
        <x:v>OK</x:v>
      </x:c>
      <x:c r="O19" s="12" t="str">
        <x:f>IF(COUNTIF('ALLOWED VALUES'!$D$6:$D$10,E19)=1,"OK","FLAG")</x:f>
        <x:v>OK</x:v>
      </x:c>
      <x:c r="P19" s="12" t="str">
        <x:f>IF(I19="APPROVED","OK","FLAG")</x:f>
        <x:v>FLAG</x:v>
      </x:c>
      <x:c r="Q19" s="12" t="str">
        <x:f>IF(LEN(TRIM(J19))&gt;0,"OK","FLAG")</x:f>
        <x:v>OK</x:v>
      </x:c>
      <x:c r="R19" s="12" t="str">
        <x:f>IF(F19=RULES!$B$8,"OK","FLAG")</x:f>
        <x:v>OK</x:v>
      </x:c>
      <x:c r="S19" s="12" t="str">
        <x:f>IF(COUNTIFS($C$6:$C$75,C19,$D$6:$D$75,D19,$G$6:$G$75,G19,$H$6:$H$75,H19)&gt;1,"FLAG","OK")</x:f>
        <x:v>OK</x:v>
      </x:c>
      <x:c r="T19" s="12" t="str">
        <x:f>IF(ABS(SUMIF($C$6:$C$75,C19,$G$6:$G$75)-SUMIF($C$6:$C$75,C19,$H$6:$H$75))&lt;=RULES!$B$10,"OK","FLAG")</x:f>
        <x:v>OK</x:v>
      </x:c>
      <x:c r="U19" s="12" t="str">
        <x:f>IF(MAX(ABS(G19),ABS(H19))&gt;=RULES!$B$9,"CHECK","OK")</x:f>
        <x:v>OK</x:v>
      </x:c>
      <x:c r="V19" s="12" t="str">
        <x:f>IF(COUNTIF(L19:T19,"FLAG")&gt;0,"INVESTIGATE",IF(U19="CHECK","MANUAL CHECK","CLEAR"))</x:f>
        <x:v>INVESTIGATE</x:v>
      </x:c>
    </x:row>
    <x:row r="20" ht="21" customHeight="1">
      <x:c r="A20" s="41" t="n">
        <x:v>15</x:v>
      </x:c>
      <x:c r="B20" s="40" t="n">
        <x:v>46293</x:v>
      </x:c>
      <x:c r="C20" s="58" t="str">
        <x:v>JV-2026-008</x:v>
      </x:c>
      <x:c r="D20" s="58" t="str">
        <x:v>6600</x:v>
      </x:c>
      <x:c r="E20" s="41" t="str">
        <x:v>ADMIN</x:v>
      </x:c>
      <x:c r="F20" s="41" t="str">
        <x:v>USD</x:v>
      </x:c>
      <x:c r="G20" s="56" t="n">
        <x:v>4126.29</x:v>
      </x:c>
      <x:c r="H20" s="56" t="n">
        <x:v>0</x:v>
      </x:c>
      <x:c r="I20" s="41" t="str">
        <x:v>APPROVED</x:v>
      </x:c>
      <x:c r="J20" s="41" t="str">
        <x:v>INV-26-9008</x:v>
      </x:c>
      <x:c r="K20" s="41" t="str">
        <x:v>JV 008 | expense posting</x:v>
      </x:c>
      <x:c r="L20" s="12" t="str">
        <x:f>IF(AND(ISNUMBER(B20),B20&gt;=RULES!$B$6,B20&lt;=RULES!$B$7),"OK","FLAG")</x:f>
        <x:v>OK</x:v>
      </x:c>
      <x:c r="M20" s="12" t="str">
        <x:f>IF(AND(ISNUMBER(G20),ISNUMBER(H20),G20&gt;=0,H20&gt;=0,OR(AND(G20&gt;0,H20=0),AND(H20&gt;0,G20=0))),"OK","FLAG")</x:f>
        <x:v>OK</x:v>
      </x:c>
      <x:c r="N20" s="12" t="str">
        <x:f>IF(COUNTIF('ALLOWED VALUES'!$A$6:$A$13,D20)=1,"OK","FLAG")</x:f>
        <x:v>OK</x:v>
      </x:c>
      <x:c r="O20" s="12" t="str">
        <x:f>IF(COUNTIF('ALLOWED VALUES'!$D$6:$D$10,E20)=1,"OK","FLAG")</x:f>
        <x:v>OK</x:v>
      </x:c>
      <x:c r="P20" s="12" t="str">
        <x:f>IF(I20="APPROVED","OK","FLAG")</x:f>
        <x:v>OK</x:v>
      </x:c>
      <x:c r="Q20" s="12" t="str">
        <x:f>IF(LEN(TRIM(J20))&gt;0,"OK","FLAG")</x:f>
        <x:v>OK</x:v>
      </x:c>
      <x:c r="R20" s="12" t="str">
        <x:f>IF(F20=RULES!$B$8,"OK","FLAG")</x:f>
        <x:v>OK</x:v>
      </x:c>
      <x:c r="S20" s="12" t="str">
        <x:f>IF(COUNTIFS($C$6:$C$75,C20,$D$6:$D$75,D20,$G$6:$G$75,G20,$H$6:$H$75,H20)&gt;1,"FLAG","OK")</x:f>
        <x:v>OK</x:v>
      </x:c>
      <x:c r="T20" s="12" t="str">
        <x:f>IF(ABS(SUMIF($C$6:$C$75,C20,$G$6:$G$75)-SUMIF($C$6:$C$75,C20,$H$6:$H$75))&lt;=RULES!$B$10,"OK","FLAG")</x:f>
        <x:v>OK</x:v>
      </x:c>
      <x:c r="U20" s="12" t="str">
        <x:f>IF(MAX(ABS(G20),ABS(H20))&gt;=RULES!$B$9,"CHECK","OK")</x:f>
        <x:v>OK</x:v>
      </x:c>
      <x:c r="V20" s="12" t="str">
        <x:f>IF(COUNTIF(L20:T20,"FLAG")&gt;0,"INVESTIGATE",IF(U20="CHECK","MANUAL CHECK","CLEAR"))</x:f>
        <x:v>CLEAR</x:v>
      </x:c>
    </x:row>
    <x:row r="21" ht="21" customHeight="1">
      <x:c r="A21" s="41" t="n">
        <x:v>16</x:v>
      </x:c>
      <x:c r="B21" s="40" t="n">
        <x:v>46293</x:v>
      </x:c>
      <x:c r="C21" s="58" t="str">
        <x:v>JV-2026-008</x:v>
      </x:c>
      <x:c r="D21" s="58" t="str">
        <x:v>2100</x:v>
      </x:c>
      <x:c r="E21" s="41" t="str">
        <x:v>ADMIN</x:v>
      </x:c>
      <x:c r="F21" s="41" t="str">
        <x:v>USD</x:v>
      </x:c>
      <x:c r="G21" s="56" t="n">
        <x:v>0</x:v>
      </x:c>
      <x:c r="H21" s="56" t="n">
        <x:v>4126.29</x:v>
      </x:c>
      <x:c r="I21" s="41" t="str">
        <x:v>APPROVED</x:v>
      </x:c>
      <x:c r="J21" s="41" t="str">
        <x:v>INV-26-9008</x:v>
      </x:c>
      <x:c r="K21" s="41" t="str">
        <x:v>JV 008 | accrual offset</x:v>
      </x:c>
      <x:c r="L21" s="12" t="str">
        <x:f>IF(AND(ISNUMBER(B21),B21&gt;=RULES!$B$6,B21&lt;=RULES!$B$7),"OK","FLAG")</x:f>
        <x:v>OK</x:v>
      </x:c>
      <x:c r="M21" s="12" t="str">
        <x:f>IF(AND(ISNUMBER(G21),ISNUMBER(H21),G21&gt;=0,H21&gt;=0,OR(AND(G21&gt;0,H21=0),AND(H21&gt;0,G21=0))),"OK","FLAG")</x:f>
        <x:v>OK</x:v>
      </x:c>
      <x:c r="N21" s="12" t="str">
        <x:f>IF(COUNTIF('ALLOWED VALUES'!$A$6:$A$13,D21)=1,"OK","FLAG")</x:f>
        <x:v>OK</x:v>
      </x:c>
      <x:c r="O21" s="12" t="str">
        <x:f>IF(COUNTIF('ALLOWED VALUES'!$D$6:$D$10,E21)=1,"OK","FLAG")</x:f>
        <x:v>OK</x:v>
      </x:c>
      <x:c r="P21" s="12" t="str">
        <x:f>IF(I21="APPROVED","OK","FLAG")</x:f>
        <x:v>OK</x:v>
      </x:c>
      <x:c r="Q21" s="12" t="str">
        <x:f>IF(LEN(TRIM(J21))&gt;0,"OK","FLAG")</x:f>
        <x:v>OK</x:v>
      </x:c>
      <x:c r="R21" s="12" t="str">
        <x:f>IF(F21=RULES!$B$8,"OK","FLAG")</x:f>
        <x:v>OK</x:v>
      </x:c>
      <x:c r="S21" s="12" t="str">
        <x:f>IF(COUNTIFS($C$6:$C$75,C21,$D$6:$D$75,D21,$G$6:$G$75,G21,$H$6:$H$75,H21)&gt;1,"FLAG","OK")</x:f>
        <x:v>OK</x:v>
      </x:c>
      <x:c r="T21" s="12" t="str">
        <x:f>IF(ABS(SUMIF($C$6:$C$75,C21,$G$6:$G$75)-SUMIF($C$6:$C$75,C21,$H$6:$H$75))&lt;=RULES!$B$10,"OK","FLAG")</x:f>
        <x:v>OK</x:v>
      </x:c>
      <x:c r="U21" s="12" t="str">
        <x:f>IF(MAX(ABS(G21),ABS(H21))&gt;=RULES!$B$9,"CHECK","OK")</x:f>
        <x:v>OK</x:v>
      </x:c>
      <x:c r="V21" s="12" t="str">
        <x:f>IF(COUNTIF(L21:T21,"FLAG")&gt;0,"INVESTIGATE",IF(U21="CHECK","MANUAL CHECK","CLEAR"))</x:f>
        <x:v>CLEAR</x:v>
      </x:c>
    </x:row>
    <x:row r="22" ht="21" customHeight="1">
      <x:c r="A22" s="41" t="n">
        <x:v>17</x:v>
      </x:c>
      <x:c r="B22" s="40" t="n">
        <x:v>46271</x:v>
      </x:c>
      <x:c r="C22" s="58" t="str">
        <x:v>JV-2026-009</x:v>
      </x:c>
      <x:c r="D22" s="58" t="str">
        <x:v>6400</x:v>
      </x:c>
      <x:c r="E22" s="41" t="str">
        <x:v>SALES</x:v>
      </x:c>
      <x:c r="F22" s="41" t="str">
        <x:v>USD</x:v>
      </x:c>
      <x:c r="G22" s="56" t="n">
        <x:v>2633.42</x:v>
      </x:c>
      <x:c r="H22" s="56" t="n">
        <x:v>0</x:v>
      </x:c>
      <x:c r="I22" s="41" t="str">
        <x:v>APPROVED</x:v>
      </x:c>
      <x:c r="J22" s="41" t="str">
        <x:v>INV-26-9009</x:v>
      </x:c>
      <x:c r="K22" s="41" t="str">
        <x:v>JV 009 | expense posting</x:v>
      </x:c>
      <x:c r="L22" s="12" t="str">
        <x:f>IF(AND(ISNUMBER(B22),B22&gt;=RULES!$B$6,B22&lt;=RULES!$B$7),"OK","FLAG")</x:f>
        <x:v>OK</x:v>
      </x:c>
      <x:c r="M22" s="12" t="str">
        <x:f>IF(AND(ISNUMBER(G22),ISNUMBER(H22),G22&gt;=0,H22&gt;=0,OR(AND(G22&gt;0,H22=0),AND(H22&gt;0,G22=0))),"OK","FLAG")</x:f>
        <x:v>OK</x:v>
      </x:c>
      <x:c r="N22" s="12" t="str">
        <x:f>IF(COUNTIF('ALLOWED VALUES'!$A$6:$A$13,D22)=1,"OK","FLAG")</x:f>
        <x:v>OK</x:v>
      </x:c>
      <x:c r="O22" s="12" t="str">
        <x:f>IF(COUNTIF('ALLOWED VALUES'!$D$6:$D$10,E22)=1,"OK","FLAG")</x:f>
        <x:v>OK</x:v>
      </x:c>
      <x:c r="P22" s="12" t="str">
        <x:f>IF(I22="APPROVED","OK","FLAG")</x:f>
        <x:v>OK</x:v>
      </x:c>
      <x:c r="Q22" s="12" t="str">
        <x:f>IF(LEN(TRIM(J22))&gt;0,"OK","FLAG")</x:f>
        <x:v>OK</x:v>
      </x:c>
      <x:c r="R22" s="12" t="str">
        <x:f>IF(F22=RULES!$B$8,"OK","FLAG")</x:f>
        <x:v>OK</x:v>
      </x:c>
      <x:c r="S22" s="12" t="str">
        <x:f>IF(COUNTIFS($C$6:$C$75,C22,$D$6:$D$75,D22,$G$6:$G$75,G22,$H$6:$H$75,H22)&gt;1,"FLAG","OK")</x:f>
        <x:v>OK</x:v>
      </x:c>
      <x:c r="T22" s="12" t="str">
        <x:f>IF(ABS(SUMIF($C$6:$C$75,C22,$G$6:$G$75)-SUMIF($C$6:$C$75,C22,$H$6:$H$75))&lt;=RULES!$B$10,"OK","FLAG")</x:f>
        <x:v>OK</x:v>
      </x:c>
      <x:c r="U22" s="12" t="str">
        <x:f>IF(MAX(ABS(G22),ABS(H22))&gt;=RULES!$B$9,"CHECK","OK")</x:f>
        <x:v>OK</x:v>
      </x:c>
      <x:c r="V22" s="12" t="str">
        <x:f>IF(COUNTIF(L22:T22,"FLAG")&gt;0,"INVESTIGATE",IF(U22="CHECK","MANUAL CHECK","CLEAR"))</x:f>
        <x:v>CLEAR</x:v>
      </x:c>
    </x:row>
    <x:row r="23" ht="21" customHeight="1">
      <x:c r="A23" s="41" t="n">
        <x:v>18</x:v>
      </x:c>
      <x:c r="B23" s="40" t="n">
        <x:v>46271</x:v>
      </x:c>
      <x:c r="C23" s="58" t="str">
        <x:v>JV-2026-009</x:v>
      </x:c>
      <x:c r="D23" s="58" t="str">
        <x:v>2100</x:v>
      </x:c>
      <x:c r="E23" s="41" t="str">
        <x:v>SALES</x:v>
      </x:c>
      <x:c r="F23" s="41" t="str">
        <x:v>USD</x:v>
      </x:c>
      <x:c r="G23" s="56" t="n">
        <x:v>0</x:v>
      </x:c>
      <x:c r="H23" s="56" t="n">
        <x:v>2633.42</x:v>
      </x:c>
      <x:c r="I23" s="41" t="str">
        <x:v>APPROVED</x:v>
      </x:c>
      <x:c r="J23" s="41" t="str">
        <x:v>INV-26-9009</x:v>
      </x:c>
      <x:c r="K23" s="41" t="str">
        <x:v>JV 009 | accrual offset</x:v>
      </x:c>
      <x:c r="L23" s="12" t="str">
        <x:f>IF(AND(ISNUMBER(B23),B23&gt;=RULES!$B$6,B23&lt;=RULES!$B$7),"OK","FLAG")</x:f>
        <x:v>OK</x:v>
      </x:c>
      <x:c r="M23" s="12" t="str">
        <x:f>IF(AND(ISNUMBER(G23),ISNUMBER(H23),G23&gt;=0,H23&gt;=0,OR(AND(G23&gt;0,H23=0),AND(H23&gt;0,G23=0))),"OK","FLAG")</x:f>
        <x:v>OK</x:v>
      </x:c>
      <x:c r="N23" s="12" t="str">
        <x:f>IF(COUNTIF('ALLOWED VALUES'!$A$6:$A$13,D23)=1,"OK","FLAG")</x:f>
        <x:v>OK</x:v>
      </x:c>
      <x:c r="O23" s="12" t="str">
        <x:f>IF(COUNTIF('ALLOWED VALUES'!$D$6:$D$10,E23)=1,"OK","FLAG")</x:f>
        <x:v>OK</x:v>
      </x:c>
      <x:c r="P23" s="12" t="str">
        <x:f>IF(I23="APPROVED","OK","FLAG")</x:f>
        <x:v>OK</x:v>
      </x:c>
      <x:c r="Q23" s="12" t="str">
        <x:f>IF(LEN(TRIM(J23))&gt;0,"OK","FLAG")</x:f>
        <x:v>OK</x:v>
      </x:c>
      <x:c r="R23" s="12" t="str">
        <x:f>IF(F23=RULES!$B$8,"OK","FLAG")</x:f>
        <x:v>OK</x:v>
      </x:c>
      <x:c r="S23" s="12" t="str">
        <x:f>IF(COUNTIFS($C$6:$C$75,C23,$D$6:$D$75,D23,$G$6:$G$75,G23,$H$6:$H$75,H23)&gt;1,"FLAG","OK")</x:f>
        <x:v>OK</x:v>
      </x:c>
      <x:c r="T23" s="12" t="str">
        <x:f>IF(ABS(SUMIF($C$6:$C$75,C23,$G$6:$G$75)-SUMIF($C$6:$C$75,C23,$H$6:$H$75))&lt;=RULES!$B$10,"OK","FLAG")</x:f>
        <x:v>OK</x:v>
      </x:c>
      <x:c r="U23" s="12" t="str">
        <x:f>IF(MAX(ABS(G23),ABS(H23))&gt;=RULES!$B$9,"CHECK","OK")</x:f>
        <x:v>OK</x:v>
      </x:c>
      <x:c r="V23" s="12" t="str">
        <x:f>IF(COUNTIF(L23:T23,"FLAG")&gt;0,"INVESTIGATE",IF(U23="CHECK","MANUAL CHECK","CLEAR"))</x:f>
        <x:v>CLEAR</x:v>
      </x:c>
    </x:row>
    <x:row r="24" ht="21" customHeight="1">
      <x:c r="A24" s="41" t="n">
        <x:v>19</x:v>
      </x:c>
      <x:c r="B24" s="40" t="n">
        <x:v>46278</x:v>
      </x:c>
      <x:c r="C24" s="58" t="str">
        <x:v>JV-2026-010</x:v>
      </x:c>
      <x:c r="D24" s="58" t="str">
        <x:v>6200</x:v>
      </x:c>
      <x:c r="E24" s="41" t="str">
        <x:v>OPS</x:v>
      </x:c>
      <x:c r="F24" s="41" t="str">
        <x:v>USD</x:v>
      </x:c>
      <x:c r="G24" s="56" t="n">
        <x:v>390.97</x:v>
      </x:c>
      <x:c r="H24" s="56" t="n">
        <x:v>0</x:v>
      </x:c>
      <x:c r="I24" s="41" t="str">
        <x:v>APPROVED</x:v>
      </x:c>
      <x:c r="J24" s="41" t="str"/>
      <x:c r="K24" s="41" t="str">
        <x:v>JV 010 | expense posting</x:v>
      </x:c>
      <x:c r="L24" s="12" t="str">
        <x:f>IF(AND(ISNUMBER(B24),B24&gt;=RULES!$B$6,B24&lt;=RULES!$B$7),"OK","FLAG")</x:f>
        <x:v>OK</x:v>
      </x:c>
      <x:c r="M24" s="12" t="str">
        <x:f>IF(AND(ISNUMBER(G24),ISNUMBER(H24),G24&gt;=0,H24&gt;=0,OR(AND(G24&gt;0,H24=0),AND(H24&gt;0,G24=0))),"OK","FLAG")</x:f>
        <x:v>OK</x:v>
      </x:c>
      <x:c r="N24" s="12" t="str">
        <x:f>IF(COUNTIF('ALLOWED VALUES'!$A$6:$A$13,D24)=1,"OK","FLAG")</x:f>
        <x:v>OK</x:v>
      </x:c>
      <x:c r="O24" s="12" t="str">
        <x:f>IF(COUNTIF('ALLOWED VALUES'!$D$6:$D$10,E24)=1,"OK","FLAG")</x:f>
        <x:v>OK</x:v>
      </x:c>
      <x:c r="P24" s="12" t="str">
        <x:f>IF(I24="APPROVED","OK","FLAG")</x:f>
        <x:v>OK</x:v>
      </x:c>
      <x:c r="Q24" s="12" t="str">
        <x:f>IF(LEN(TRIM(J24))&gt;0,"OK","FLAG")</x:f>
        <x:v>FLAG</x:v>
      </x:c>
      <x:c r="R24" s="12" t="str">
        <x:f>IF(F24=RULES!$B$8,"OK","FLAG")</x:f>
        <x:v>OK</x:v>
      </x:c>
      <x:c r="S24" s="12" t="str">
        <x:f>IF(COUNTIFS($C$6:$C$75,C24,$D$6:$D$75,D24,$G$6:$G$75,G24,$H$6:$H$75,H24)&gt;1,"FLAG","OK")</x:f>
        <x:v>OK</x:v>
      </x:c>
      <x:c r="T24" s="12" t="str">
        <x:f>IF(ABS(SUMIF($C$6:$C$75,C24,$G$6:$G$75)-SUMIF($C$6:$C$75,C24,$H$6:$H$75))&lt;=RULES!$B$10,"OK","FLAG")</x:f>
        <x:v>OK</x:v>
      </x:c>
      <x:c r="U24" s="12" t="str">
        <x:f>IF(MAX(ABS(G24),ABS(H24))&gt;=RULES!$B$9,"CHECK","OK")</x:f>
        <x:v>OK</x:v>
      </x:c>
      <x:c r="V24" s="12" t="str">
        <x:f>IF(COUNTIF(L24:T24,"FLAG")&gt;0,"INVESTIGATE",IF(U24="CHECK","MANUAL CHECK","CLEAR"))</x:f>
        <x:v>INVESTIGATE</x:v>
      </x:c>
    </x:row>
    <x:row r="25" ht="21" customHeight="1">
      <x:c r="A25" s="41" t="n">
        <x:v>20</x:v>
      </x:c>
      <x:c r="B25" s="40" t="n">
        <x:v>46278</x:v>
      </x:c>
      <x:c r="C25" s="58" t="str">
        <x:v>JV-2026-010</x:v>
      </x:c>
      <x:c r="D25" s="58" t="str">
        <x:v>2100</x:v>
      </x:c>
      <x:c r="E25" s="41" t="str">
        <x:v>OPS</x:v>
      </x:c>
      <x:c r="F25" s="41" t="str">
        <x:v>USD</x:v>
      </x:c>
      <x:c r="G25" s="56" t="n">
        <x:v>0</x:v>
      </x:c>
      <x:c r="H25" s="56" t="n">
        <x:v>390.97</x:v>
      </x:c>
      <x:c r="I25" s="41" t="str">
        <x:v>APPROVED</x:v>
      </x:c>
      <x:c r="J25" s="41" t="str"/>
      <x:c r="K25" s="41" t="str">
        <x:v>JV 010 | accrual offset</x:v>
      </x:c>
      <x:c r="L25" s="12" t="str">
        <x:f>IF(AND(ISNUMBER(B25),B25&gt;=RULES!$B$6,B25&lt;=RULES!$B$7),"OK","FLAG")</x:f>
        <x:v>OK</x:v>
      </x:c>
      <x:c r="M25" s="12" t="str">
        <x:f>IF(AND(ISNUMBER(G25),ISNUMBER(H25),G25&gt;=0,H25&gt;=0,OR(AND(G25&gt;0,H25=0),AND(H25&gt;0,G25=0))),"OK","FLAG")</x:f>
        <x:v>OK</x:v>
      </x:c>
      <x:c r="N25" s="12" t="str">
        <x:f>IF(COUNTIF('ALLOWED VALUES'!$A$6:$A$13,D25)=1,"OK","FLAG")</x:f>
        <x:v>OK</x:v>
      </x:c>
      <x:c r="O25" s="12" t="str">
        <x:f>IF(COUNTIF('ALLOWED VALUES'!$D$6:$D$10,E25)=1,"OK","FLAG")</x:f>
        <x:v>OK</x:v>
      </x:c>
      <x:c r="P25" s="12" t="str">
        <x:f>IF(I25="APPROVED","OK","FLAG")</x:f>
        <x:v>OK</x:v>
      </x:c>
      <x:c r="Q25" s="12" t="str">
        <x:f>IF(LEN(TRIM(J25))&gt;0,"OK","FLAG")</x:f>
        <x:v>FLAG</x:v>
      </x:c>
      <x:c r="R25" s="12" t="str">
        <x:f>IF(F25=RULES!$B$8,"OK","FLAG")</x:f>
        <x:v>OK</x:v>
      </x:c>
      <x:c r="S25" s="12" t="str">
        <x:f>IF(COUNTIFS($C$6:$C$75,C25,$D$6:$D$75,D25,$G$6:$G$75,G25,$H$6:$H$75,H25)&gt;1,"FLAG","OK")</x:f>
        <x:v>OK</x:v>
      </x:c>
      <x:c r="T25" s="12" t="str">
        <x:f>IF(ABS(SUMIF($C$6:$C$75,C25,$G$6:$G$75)-SUMIF($C$6:$C$75,C25,$H$6:$H$75))&lt;=RULES!$B$10,"OK","FLAG")</x:f>
        <x:v>OK</x:v>
      </x:c>
      <x:c r="U25" s="12" t="str">
        <x:f>IF(MAX(ABS(G25),ABS(H25))&gt;=RULES!$B$9,"CHECK","OK")</x:f>
        <x:v>OK</x:v>
      </x:c>
      <x:c r="V25" s="12" t="str">
        <x:f>IF(COUNTIF(L25:T25,"FLAG")&gt;0,"INVESTIGATE",IF(U25="CHECK","MANUAL CHECK","CLEAR"))</x:f>
        <x:v>INVESTIGATE</x:v>
      </x:c>
    </x:row>
    <x:row r="26" ht="21" customHeight="1">
      <x:c r="A26" s="41" t="n">
        <x:v>21</x:v>
      </x:c>
      <x:c r="B26" s="40" t="n">
        <x:v>46285</x:v>
      </x:c>
      <x:c r="C26" s="58" t="str">
        <x:v>JV-2026-011</x:v>
      </x:c>
      <x:c r="D26" s="58" t="str">
        <x:v>6700</x:v>
      </x:c>
      <x:c r="E26" s="41" t="str">
        <x:v>FIN</x:v>
      </x:c>
      <x:c r="F26" s="41" t="str">
        <x:v>USD</x:v>
      </x:c>
      <x:c r="G26" s="56" t="n">
        <x:v>2962.63</x:v>
      </x:c>
      <x:c r="H26" s="56" t="n">
        <x:v>0</x:v>
      </x:c>
      <x:c r="I26" s="41" t="str">
        <x:v>APPROVED</x:v>
      </x:c>
      <x:c r="J26" s="41" t="str">
        <x:v>INV-26-9011</x:v>
      </x:c>
      <x:c r="K26" s="41" t="str">
        <x:v>JV 011 | expense posting</x:v>
      </x:c>
      <x:c r="L26" s="12" t="str">
        <x:f>IF(AND(ISNUMBER(B26),B26&gt;=RULES!$B$6,B26&lt;=RULES!$B$7),"OK","FLAG")</x:f>
        <x:v>OK</x:v>
      </x:c>
      <x:c r="M26" s="12" t="str">
        <x:f>IF(AND(ISNUMBER(G26),ISNUMBER(H26),G26&gt;=0,H26&gt;=0,OR(AND(G26&gt;0,H26=0),AND(H26&gt;0,G26=0))),"OK","FLAG")</x:f>
        <x:v>OK</x:v>
      </x:c>
      <x:c r="N26" s="12" t="str">
        <x:f>IF(COUNTIF('ALLOWED VALUES'!$A$6:$A$13,D26)=1,"OK","FLAG")</x:f>
        <x:v>OK</x:v>
      </x:c>
      <x:c r="O26" s="12" t="str">
        <x:f>IF(COUNTIF('ALLOWED VALUES'!$D$6:$D$10,E26)=1,"OK","FLAG")</x:f>
        <x:v>OK</x:v>
      </x:c>
      <x:c r="P26" s="12" t="str">
        <x:f>IF(I26="APPROVED","OK","FLAG")</x:f>
        <x:v>OK</x:v>
      </x:c>
      <x:c r="Q26" s="12" t="str">
        <x:f>IF(LEN(TRIM(J26))&gt;0,"OK","FLAG")</x:f>
        <x:v>OK</x:v>
      </x:c>
      <x:c r="R26" s="12" t="str">
        <x:f>IF(F26=RULES!$B$8,"OK","FLAG")</x:f>
        <x:v>OK</x:v>
      </x:c>
      <x:c r="S26" s="12" t="str">
        <x:f>IF(COUNTIFS($C$6:$C$75,C26,$D$6:$D$75,D26,$G$6:$G$75,G26,$H$6:$H$75,H26)&gt;1,"FLAG","OK")</x:f>
        <x:v>OK</x:v>
      </x:c>
      <x:c r="T26" s="12" t="str">
        <x:f>IF(ABS(SUMIF($C$6:$C$75,C26,$G$6:$G$75)-SUMIF($C$6:$C$75,C26,$H$6:$H$75))&lt;=RULES!$B$10,"OK","FLAG")</x:f>
        <x:v>OK</x:v>
      </x:c>
      <x:c r="U26" s="12" t="str">
        <x:f>IF(MAX(ABS(G26),ABS(H26))&gt;=RULES!$B$9,"CHECK","OK")</x:f>
        <x:v>OK</x:v>
      </x:c>
      <x:c r="V26" s="12" t="str">
        <x:f>IF(COUNTIF(L26:T26,"FLAG")&gt;0,"INVESTIGATE",IF(U26="CHECK","MANUAL CHECK","CLEAR"))</x:f>
        <x:v>CLEAR</x:v>
      </x:c>
    </x:row>
    <x:row r="27" ht="21" customHeight="1">
      <x:c r="A27" s="41" t="n">
        <x:v>22</x:v>
      </x:c>
      <x:c r="B27" s="40" t="n">
        <x:v>46285</x:v>
      </x:c>
      <x:c r="C27" s="58" t="str">
        <x:v>JV-2026-011</x:v>
      </x:c>
      <x:c r="D27" s="58" t="str">
        <x:v>2100</x:v>
      </x:c>
      <x:c r="E27" s="41" t="str">
        <x:v>FIN</x:v>
      </x:c>
      <x:c r="F27" s="41" t="str">
        <x:v>USD</x:v>
      </x:c>
      <x:c r="G27" s="56" t="n">
        <x:v>0</x:v>
      </x:c>
      <x:c r="H27" s="56" t="n">
        <x:v>2962.63</x:v>
      </x:c>
      <x:c r="I27" s="41" t="str">
        <x:v>APPROVED</x:v>
      </x:c>
      <x:c r="J27" s="41" t="str">
        <x:v>INV-26-9011</x:v>
      </x:c>
      <x:c r="K27" s="41" t="str">
        <x:v>JV 011 | accrual offset</x:v>
      </x:c>
      <x:c r="L27" s="12" t="str">
        <x:f>IF(AND(ISNUMBER(B27),B27&gt;=RULES!$B$6,B27&lt;=RULES!$B$7),"OK","FLAG")</x:f>
        <x:v>OK</x:v>
      </x:c>
      <x:c r="M27" s="12" t="str">
        <x:f>IF(AND(ISNUMBER(G27),ISNUMBER(H27),G27&gt;=0,H27&gt;=0,OR(AND(G27&gt;0,H27=0),AND(H27&gt;0,G27=0))),"OK","FLAG")</x:f>
        <x:v>OK</x:v>
      </x:c>
      <x:c r="N27" s="12" t="str">
        <x:f>IF(COUNTIF('ALLOWED VALUES'!$A$6:$A$13,D27)=1,"OK","FLAG")</x:f>
        <x:v>OK</x:v>
      </x:c>
      <x:c r="O27" s="12" t="str">
        <x:f>IF(COUNTIF('ALLOWED VALUES'!$D$6:$D$10,E27)=1,"OK","FLAG")</x:f>
        <x:v>OK</x:v>
      </x:c>
      <x:c r="P27" s="12" t="str">
        <x:f>IF(I27="APPROVED","OK","FLAG")</x:f>
        <x:v>OK</x:v>
      </x:c>
      <x:c r="Q27" s="12" t="str">
        <x:f>IF(LEN(TRIM(J27))&gt;0,"OK","FLAG")</x:f>
        <x:v>OK</x:v>
      </x:c>
      <x:c r="R27" s="12" t="str">
        <x:f>IF(F27=RULES!$B$8,"OK","FLAG")</x:f>
        <x:v>OK</x:v>
      </x:c>
      <x:c r="S27" s="12" t="str">
        <x:f>IF(COUNTIFS($C$6:$C$75,C27,$D$6:$D$75,D27,$G$6:$G$75,G27,$H$6:$H$75,H27)&gt;1,"FLAG","OK")</x:f>
        <x:v>OK</x:v>
      </x:c>
      <x:c r="T27" s="12" t="str">
        <x:f>IF(ABS(SUMIF($C$6:$C$75,C27,$G$6:$G$75)-SUMIF($C$6:$C$75,C27,$H$6:$H$75))&lt;=RULES!$B$10,"OK","FLAG")</x:f>
        <x:v>OK</x:v>
      </x:c>
      <x:c r="U27" s="12" t="str">
        <x:f>IF(MAX(ABS(G27),ABS(H27))&gt;=RULES!$B$9,"CHECK","OK")</x:f>
        <x:v>OK</x:v>
      </x:c>
      <x:c r="V27" s="12" t="str">
        <x:f>IF(COUNTIF(L27:T27,"FLAG")&gt;0,"INVESTIGATE",IF(U27="CHECK","MANUAL CHECK","CLEAR"))</x:f>
        <x:v>CLEAR</x:v>
      </x:c>
    </x:row>
    <x:row r="28" ht="21" customHeight="1">
      <x:c r="A28" s="41" t="n">
        <x:v>23</x:v>
      </x:c>
      <x:c r="B28" s="40" t="n">
        <x:v>46292</x:v>
      </x:c>
      <x:c r="C28" s="58" t="str">
        <x:v>JV-2026-012</x:v>
      </x:c>
      <x:c r="D28" s="58" t="str">
        <x:v>6500</x:v>
      </x:c>
      <x:c r="E28" s="41" t="str">
        <x:v>TECH</x:v>
      </x:c>
      <x:c r="F28" s="41" t="str">
        <x:v>USD</x:v>
      </x:c>
      <x:c r="G28" s="56" t="n">
        <x:v>2823.05</x:v>
      </x:c>
      <x:c r="H28" s="56" t="n">
        <x:v>0</x:v>
      </x:c>
      <x:c r="I28" s="41" t="str">
        <x:v>APPROVED</x:v>
      </x:c>
      <x:c r="J28" s="41" t="str">
        <x:v>INV-26-9012</x:v>
      </x:c>
      <x:c r="K28" s="41" t="str">
        <x:v>JV 012 | expense posting</x:v>
      </x:c>
      <x:c r="L28" s="12" t="str">
        <x:f>IF(AND(ISNUMBER(B28),B28&gt;=RULES!$B$6,B28&lt;=RULES!$B$7),"OK","FLAG")</x:f>
        <x:v>OK</x:v>
      </x:c>
      <x:c r="M28" s="12" t="str">
        <x:f>IF(AND(ISNUMBER(G28),ISNUMBER(H28),G28&gt;=0,H28&gt;=0,OR(AND(G28&gt;0,H28=0),AND(H28&gt;0,G28=0))),"OK","FLAG")</x:f>
        <x:v>OK</x:v>
      </x:c>
      <x:c r="N28" s="12" t="str">
        <x:f>IF(COUNTIF('ALLOWED VALUES'!$A$6:$A$13,D28)=1,"OK","FLAG")</x:f>
        <x:v>OK</x:v>
      </x:c>
      <x:c r="O28" s="12" t="str">
        <x:f>IF(COUNTIF('ALLOWED VALUES'!$D$6:$D$10,E28)=1,"OK","FLAG")</x:f>
        <x:v>OK</x:v>
      </x:c>
      <x:c r="P28" s="12" t="str">
        <x:f>IF(I28="APPROVED","OK","FLAG")</x:f>
        <x:v>OK</x:v>
      </x:c>
      <x:c r="Q28" s="12" t="str">
        <x:f>IF(LEN(TRIM(J28))&gt;0,"OK","FLAG")</x:f>
        <x:v>OK</x:v>
      </x:c>
      <x:c r="R28" s="12" t="str">
        <x:f>IF(F28=RULES!$B$8,"OK","FLAG")</x:f>
        <x:v>OK</x:v>
      </x:c>
      <x:c r="S28" s="12" t="str">
        <x:f>IF(COUNTIFS($C$6:$C$75,C28,$D$6:$D$75,D28,$G$6:$G$75,G28,$H$6:$H$75,H28)&gt;1,"FLAG","OK")</x:f>
        <x:v>OK</x:v>
      </x:c>
      <x:c r="T28" s="12" t="str">
        <x:f>IF(ABS(SUMIF($C$6:$C$75,C28,$G$6:$G$75)-SUMIF($C$6:$C$75,C28,$H$6:$H$75))&lt;=RULES!$B$10,"OK","FLAG")</x:f>
        <x:v>OK</x:v>
      </x:c>
      <x:c r="U28" s="12" t="str">
        <x:f>IF(MAX(ABS(G28),ABS(H28))&gt;=RULES!$B$9,"CHECK","OK")</x:f>
        <x:v>OK</x:v>
      </x:c>
      <x:c r="V28" s="12" t="str">
        <x:f>IF(COUNTIF(L28:T28,"FLAG")&gt;0,"INVESTIGATE",IF(U28="CHECK","MANUAL CHECK","CLEAR"))</x:f>
        <x:v>CLEAR</x:v>
      </x:c>
    </x:row>
    <x:row r="29" ht="21" customHeight="1">
      <x:c r="A29" s="41" t="n">
        <x:v>24</x:v>
      </x:c>
      <x:c r="B29" s="40" t="n">
        <x:v>46292</x:v>
      </x:c>
      <x:c r="C29" s="58" t="str">
        <x:v>JV-2026-012</x:v>
      </x:c>
      <x:c r="D29" s="58" t="str">
        <x:v>2100</x:v>
      </x:c>
      <x:c r="E29" s="41" t="str">
        <x:v>TECH</x:v>
      </x:c>
      <x:c r="F29" s="41" t="str">
        <x:v>USD</x:v>
      </x:c>
      <x:c r="G29" s="56" t="n">
        <x:v>0</x:v>
      </x:c>
      <x:c r="H29" s="56" t="n">
        <x:v>2823.05</x:v>
      </x:c>
      <x:c r="I29" s="41" t="str">
        <x:v>APPROVED</x:v>
      </x:c>
      <x:c r="J29" s="41" t="str">
        <x:v>INV-26-9012</x:v>
      </x:c>
      <x:c r="K29" s="41" t="str">
        <x:v>JV 012 | accrual offset</x:v>
      </x:c>
      <x:c r="L29" s="12" t="str">
        <x:f>IF(AND(ISNUMBER(B29),B29&gt;=RULES!$B$6,B29&lt;=RULES!$B$7),"OK","FLAG")</x:f>
        <x:v>OK</x:v>
      </x:c>
      <x:c r="M29" s="12" t="str">
        <x:f>IF(AND(ISNUMBER(G29),ISNUMBER(H29),G29&gt;=0,H29&gt;=0,OR(AND(G29&gt;0,H29=0),AND(H29&gt;0,G29=0))),"OK","FLAG")</x:f>
        <x:v>OK</x:v>
      </x:c>
      <x:c r="N29" s="12" t="str">
        <x:f>IF(COUNTIF('ALLOWED VALUES'!$A$6:$A$13,D29)=1,"OK","FLAG")</x:f>
        <x:v>OK</x:v>
      </x:c>
      <x:c r="O29" s="12" t="str">
        <x:f>IF(COUNTIF('ALLOWED VALUES'!$D$6:$D$10,E29)=1,"OK","FLAG")</x:f>
        <x:v>OK</x:v>
      </x:c>
      <x:c r="P29" s="12" t="str">
        <x:f>IF(I29="APPROVED","OK","FLAG")</x:f>
        <x:v>OK</x:v>
      </x:c>
      <x:c r="Q29" s="12" t="str">
        <x:f>IF(LEN(TRIM(J29))&gt;0,"OK","FLAG")</x:f>
        <x:v>OK</x:v>
      </x:c>
      <x:c r="R29" s="12" t="str">
        <x:f>IF(F29=RULES!$B$8,"OK","FLAG")</x:f>
        <x:v>OK</x:v>
      </x:c>
      <x:c r="S29" s="12" t="str">
        <x:f>IF(COUNTIFS($C$6:$C$75,C29,$D$6:$D$75,D29,$G$6:$G$75,G29,$H$6:$H$75,H29)&gt;1,"FLAG","OK")</x:f>
        <x:v>OK</x:v>
      </x:c>
      <x:c r="T29" s="12" t="str">
        <x:f>IF(ABS(SUMIF($C$6:$C$75,C29,$G$6:$G$75)-SUMIF($C$6:$C$75,C29,$H$6:$H$75))&lt;=RULES!$B$10,"OK","FLAG")</x:f>
        <x:v>OK</x:v>
      </x:c>
      <x:c r="U29" s="12" t="str">
        <x:f>IF(MAX(ABS(G29),ABS(H29))&gt;=RULES!$B$9,"CHECK","OK")</x:f>
        <x:v>OK</x:v>
      </x:c>
      <x:c r="V29" s="12" t="str">
        <x:f>IF(COUNTIF(L29:T29,"FLAG")&gt;0,"INVESTIGATE",IF(U29="CHECK","MANUAL CHECK","CLEAR"))</x:f>
        <x:v>CLEAR</x:v>
      </x:c>
    </x:row>
    <x:row r="30" ht="21" customHeight="1">
      <x:c r="A30" s="41" t="n">
        <x:v>25</x:v>
      </x:c>
      <x:c r="B30" s="40" t="n">
        <x:v>46270</x:v>
      </x:c>
      <x:c r="C30" s="58" t="str">
        <x:v>JV-2026-013</x:v>
      </x:c>
      <x:c r="D30" s="58" t="str">
        <x:v>6300</x:v>
      </x:c>
      <x:c r="E30" s="41" t="str">
        <x:v>ADMIN</x:v>
      </x:c>
      <x:c r="F30" s="41" t="str">
        <x:v>USD</x:v>
      </x:c>
      <x:c r="G30" s="56" t="n">
        <x:v>1979.91</x:v>
      </x:c>
      <x:c r="H30" s="56" t="n">
        <x:v>0</x:v>
      </x:c>
      <x:c r="I30" s="41" t="str">
        <x:v>APPROVED</x:v>
      </x:c>
      <x:c r="J30" s="41" t="str">
        <x:v>INV-26-9013</x:v>
      </x:c>
      <x:c r="K30" s="41" t="str">
        <x:v>JV 013 | expense posting</x:v>
      </x:c>
      <x:c r="L30" s="12" t="str">
        <x:f>IF(AND(ISNUMBER(B30),B30&gt;=RULES!$B$6,B30&lt;=RULES!$B$7),"OK","FLAG")</x:f>
        <x:v>OK</x:v>
      </x:c>
      <x:c r="M30" s="12" t="str">
        <x:f>IF(AND(ISNUMBER(G30),ISNUMBER(H30),G30&gt;=0,H30&gt;=0,OR(AND(G30&gt;0,H30=0),AND(H30&gt;0,G30=0))),"OK","FLAG")</x:f>
        <x:v>OK</x:v>
      </x:c>
      <x:c r="N30" s="12" t="str">
        <x:f>IF(COUNTIF('ALLOWED VALUES'!$A$6:$A$13,D30)=1,"OK","FLAG")</x:f>
        <x:v>OK</x:v>
      </x:c>
      <x:c r="O30" s="12" t="str">
        <x:f>IF(COUNTIF('ALLOWED VALUES'!$D$6:$D$10,E30)=1,"OK","FLAG")</x:f>
        <x:v>OK</x:v>
      </x:c>
      <x:c r="P30" s="12" t="str">
        <x:f>IF(I30="APPROVED","OK","FLAG")</x:f>
        <x:v>OK</x:v>
      </x:c>
      <x:c r="Q30" s="12" t="str">
        <x:f>IF(LEN(TRIM(J30))&gt;0,"OK","FLAG")</x:f>
        <x:v>OK</x:v>
      </x:c>
      <x:c r="R30" s="12" t="str">
        <x:f>IF(F30=RULES!$B$8,"OK","FLAG")</x:f>
        <x:v>OK</x:v>
      </x:c>
      <x:c r="S30" s="12" t="str">
        <x:f>IF(COUNTIFS($C$6:$C$75,C30,$D$6:$D$75,D30,$G$6:$G$75,G30,$H$6:$H$75,H30)&gt;1,"FLAG","OK")</x:f>
        <x:v>OK</x:v>
      </x:c>
      <x:c r="T30" s="12" t="str">
        <x:f>IF(ABS(SUMIF($C$6:$C$75,C30,$G$6:$G$75)-SUMIF($C$6:$C$75,C30,$H$6:$H$75))&lt;=RULES!$B$10,"OK","FLAG")</x:f>
        <x:v>OK</x:v>
      </x:c>
      <x:c r="U30" s="12" t="str">
        <x:f>IF(MAX(ABS(G30),ABS(H30))&gt;=RULES!$B$9,"CHECK","OK")</x:f>
        <x:v>OK</x:v>
      </x:c>
      <x:c r="V30" s="12" t="str">
        <x:f>IF(COUNTIF(L30:T30,"FLAG")&gt;0,"INVESTIGATE",IF(U30="CHECK","MANUAL CHECK","CLEAR"))</x:f>
        <x:v>CLEAR</x:v>
      </x:c>
    </x:row>
    <x:row r="31" ht="21" customHeight="1">
      <x:c r="A31" s="41" t="n">
        <x:v>26</x:v>
      </x:c>
      <x:c r="B31" s="40" t="n">
        <x:v>46270</x:v>
      </x:c>
      <x:c r="C31" s="58" t="str">
        <x:v>JV-2026-013</x:v>
      </x:c>
      <x:c r="D31" s="58" t="str">
        <x:v>2100</x:v>
      </x:c>
      <x:c r="E31" s="41" t="str">
        <x:v>ADMIN</x:v>
      </x:c>
      <x:c r="F31" s="41" t="str">
        <x:v>USD</x:v>
      </x:c>
      <x:c r="G31" s="56" t="n">
        <x:v>0</x:v>
      </x:c>
      <x:c r="H31" s="56" t="n">
        <x:v>1979.91</x:v>
      </x:c>
      <x:c r="I31" s="41" t="str">
        <x:v>APPROVED</x:v>
      </x:c>
      <x:c r="J31" s="41" t="str">
        <x:v>INV-26-9013</x:v>
      </x:c>
      <x:c r="K31" s="41" t="str">
        <x:v>JV 013 | accrual offset</x:v>
      </x:c>
      <x:c r="L31" s="12" t="str">
        <x:f>IF(AND(ISNUMBER(B31),B31&gt;=RULES!$B$6,B31&lt;=RULES!$B$7),"OK","FLAG")</x:f>
        <x:v>OK</x:v>
      </x:c>
      <x:c r="M31" s="12" t="str">
        <x:f>IF(AND(ISNUMBER(G31),ISNUMBER(H31),G31&gt;=0,H31&gt;=0,OR(AND(G31&gt;0,H31=0),AND(H31&gt;0,G31=0))),"OK","FLAG")</x:f>
        <x:v>OK</x:v>
      </x:c>
      <x:c r="N31" s="12" t="str">
        <x:f>IF(COUNTIF('ALLOWED VALUES'!$A$6:$A$13,D31)=1,"OK","FLAG")</x:f>
        <x:v>OK</x:v>
      </x:c>
      <x:c r="O31" s="12" t="str">
        <x:f>IF(COUNTIF('ALLOWED VALUES'!$D$6:$D$10,E31)=1,"OK","FLAG")</x:f>
        <x:v>OK</x:v>
      </x:c>
      <x:c r="P31" s="12" t="str">
        <x:f>IF(I31="APPROVED","OK","FLAG")</x:f>
        <x:v>OK</x:v>
      </x:c>
      <x:c r="Q31" s="12" t="str">
        <x:f>IF(LEN(TRIM(J31))&gt;0,"OK","FLAG")</x:f>
        <x:v>OK</x:v>
      </x:c>
      <x:c r="R31" s="12" t="str">
        <x:f>IF(F31=RULES!$B$8,"OK","FLAG")</x:f>
        <x:v>OK</x:v>
      </x:c>
      <x:c r="S31" s="12" t="str">
        <x:f>IF(COUNTIFS($C$6:$C$75,C31,$D$6:$D$75,D31,$G$6:$G$75,G31,$H$6:$H$75,H31)&gt;1,"FLAG","OK")</x:f>
        <x:v>OK</x:v>
      </x:c>
      <x:c r="T31" s="12" t="str">
        <x:f>IF(ABS(SUMIF($C$6:$C$75,C31,$G$6:$G$75)-SUMIF($C$6:$C$75,C31,$H$6:$H$75))&lt;=RULES!$B$10,"OK","FLAG")</x:f>
        <x:v>OK</x:v>
      </x:c>
      <x:c r="U31" s="12" t="str">
        <x:f>IF(MAX(ABS(G31),ABS(H31))&gt;=RULES!$B$9,"CHECK","OK")</x:f>
        <x:v>OK</x:v>
      </x:c>
      <x:c r="V31" s="12" t="str">
        <x:f>IF(COUNTIF(L31:T31,"FLAG")&gt;0,"INVESTIGATE",IF(U31="CHECK","MANUAL CHECK","CLEAR"))</x:f>
        <x:v>CLEAR</x:v>
      </x:c>
    </x:row>
    <x:row r="32" ht="21" customHeight="1">
      <x:c r="A32" s="41" t="n">
        <x:v>27</x:v>
      </x:c>
      <x:c r="B32" s="40" t="n">
        <x:v>46277</x:v>
      </x:c>
      <x:c r="C32" s="58" t="str">
        <x:v>JV-2026-014</x:v>
      </x:c>
      <x:c r="D32" s="58" t="str">
        <x:v>6100</x:v>
      </x:c>
      <x:c r="E32" s="41" t="str">
        <x:v>SALES</x:v>
      </x:c>
      <x:c r="F32" s="41" t="str">
        <x:v>USD</x:v>
      </x:c>
      <x:c r="G32" s="56" t="n">
        <x:v>1936.31</x:v>
      </x:c>
      <x:c r="H32" s="56" t="n">
        <x:v>0</x:v>
      </x:c>
      <x:c r="I32" s="41" t="str">
        <x:v>APPROVED</x:v>
      </x:c>
      <x:c r="J32" s="41" t="str">
        <x:v>INV-26-9014</x:v>
      </x:c>
      <x:c r="K32" s="41" t="str">
        <x:v>JV 014 | expense posting</x:v>
      </x:c>
      <x:c r="L32" s="12" t="str">
        <x:f>IF(AND(ISNUMBER(B32),B32&gt;=RULES!$B$6,B32&lt;=RULES!$B$7),"OK","FLAG")</x:f>
        <x:v>OK</x:v>
      </x:c>
      <x:c r="M32" s="12" t="str">
        <x:f>IF(AND(ISNUMBER(G32),ISNUMBER(H32),G32&gt;=0,H32&gt;=0,OR(AND(G32&gt;0,H32=0),AND(H32&gt;0,G32=0))),"OK","FLAG")</x:f>
        <x:v>OK</x:v>
      </x:c>
      <x:c r="N32" s="12" t="str">
        <x:f>IF(COUNTIF('ALLOWED VALUES'!$A$6:$A$13,D32)=1,"OK","FLAG")</x:f>
        <x:v>OK</x:v>
      </x:c>
      <x:c r="O32" s="12" t="str">
        <x:f>IF(COUNTIF('ALLOWED VALUES'!$D$6:$D$10,E32)=1,"OK","FLAG")</x:f>
        <x:v>OK</x:v>
      </x:c>
      <x:c r="P32" s="12" t="str">
        <x:f>IF(I32="APPROVED","OK","FLAG")</x:f>
        <x:v>OK</x:v>
      </x:c>
      <x:c r="Q32" s="12" t="str">
        <x:f>IF(LEN(TRIM(J32))&gt;0,"OK","FLAG")</x:f>
        <x:v>OK</x:v>
      </x:c>
      <x:c r="R32" s="12" t="str">
        <x:f>IF(F32=RULES!$B$8,"OK","FLAG")</x:f>
        <x:v>OK</x:v>
      </x:c>
      <x:c r="S32" s="12" t="str">
        <x:f>IF(COUNTIFS($C$6:$C$75,C32,$D$6:$D$75,D32,$G$6:$G$75,G32,$H$6:$H$75,H32)&gt;1,"FLAG","OK")</x:f>
        <x:v>FLAG</x:v>
      </x:c>
      <x:c r="T32" s="12" t="str">
        <x:f>IF(ABS(SUMIF($C$6:$C$75,C32,$G$6:$G$75)-SUMIF($C$6:$C$75,C32,$H$6:$H$75))&lt;=RULES!$B$10,"OK","FLAG")</x:f>
        <x:v>OK</x:v>
      </x:c>
      <x:c r="U32" s="12" t="str">
        <x:f>IF(MAX(ABS(G32),ABS(H32))&gt;=RULES!$B$9,"CHECK","OK")</x:f>
        <x:v>OK</x:v>
      </x:c>
      <x:c r="V32" s="12" t="str">
        <x:f>IF(COUNTIF(L32:T32,"FLAG")&gt;0,"INVESTIGATE",IF(U32="CHECK","MANUAL CHECK","CLEAR"))</x:f>
        <x:v>INVESTIGATE</x:v>
      </x:c>
    </x:row>
    <x:row r="33" ht="21" customHeight="1">
      <x:c r="A33" s="41" t="n">
        <x:v>28</x:v>
      </x:c>
      <x:c r="B33" s="40" t="n">
        <x:v>46277</x:v>
      </x:c>
      <x:c r="C33" s="58" t="str">
        <x:v>JV-2026-014</x:v>
      </x:c>
      <x:c r="D33" s="58" t="str">
        <x:v>2100</x:v>
      </x:c>
      <x:c r="E33" s="41" t="str">
        <x:v>SALES</x:v>
      </x:c>
      <x:c r="F33" s="41" t="str">
        <x:v>USD</x:v>
      </x:c>
      <x:c r="G33" s="56" t="n">
        <x:v>0</x:v>
      </x:c>
      <x:c r="H33" s="56" t="n">
        <x:v>1936.31</x:v>
      </x:c>
      <x:c r="I33" s="41" t="str">
        <x:v>APPROVED</x:v>
      </x:c>
      <x:c r="J33" s="41" t="str">
        <x:v>INV-26-9014</x:v>
      </x:c>
      <x:c r="K33" s="41" t="str">
        <x:v>JV 014 | accrual offset</x:v>
      </x:c>
      <x:c r="L33" s="12" t="str">
        <x:f>IF(AND(ISNUMBER(B33),B33&gt;=RULES!$B$6,B33&lt;=RULES!$B$7),"OK","FLAG")</x:f>
        <x:v>OK</x:v>
      </x:c>
      <x:c r="M33" s="12" t="str">
        <x:f>IF(AND(ISNUMBER(G33),ISNUMBER(H33),G33&gt;=0,H33&gt;=0,OR(AND(G33&gt;0,H33=0),AND(H33&gt;0,G33=0))),"OK","FLAG")</x:f>
        <x:v>OK</x:v>
      </x:c>
      <x:c r="N33" s="12" t="str">
        <x:f>IF(COUNTIF('ALLOWED VALUES'!$A$6:$A$13,D33)=1,"OK","FLAG")</x:f>
        <x:v>OK</x:v>
      </x:c>
      <x:c r="O33" s="12" t="str">
        <x:f>IF(COUNTIF('ALLOWED VALUES'!$D$6:$D$10,E33)=1,"OK","FLAG")</x:f>
        <x:v>OK</x:v>
      </x:c>
      <x:c r="P33" s="12" t="str">
        <x:f>IF(I33="APPROVED","OK","FLAG")</x:f>
        <x:v>OK</x:v>
      </x:c>
      <x:c r="Q33" s="12" t="str">
        <x:f>IF(LEN(TRIM(J33))&gt;0,"OK","FLAG")</x:f>
        <x:v>OK</x:v>
      </x:c>
      <x:c r="R33" s="12" t="str">
        <x:f>IF(F33=RULES!$B$8,"OK","FLAG")</x:f>
        <x:v>OK</x:v>
      </x:c>
      <x:c r="S33" s="12" t="str">
        <x:f>IF(COUNTIFS($C$6:$C$75,C33,$D$6:$D$75,D33,$G$6:$G$75,G33,$H$6:$H$75,H33)&gt;1,"FLAG","OK")</x:f>
        <x:v>FLAG</x:v>
      </x:c>
      <x:c r="T33" s="12" t="str">
        <x:f>IF(ABS(SUMIF($C$6:$C$75,C33,$G$6:$G$75)-SUMIF($C$6:$C$75,C33,$H$6:$H$75))&lt;=RULES!$B$10,"OK","FLAG")</x:f>
        <x:v>OK</x:v>
      </x:c>
      <x:c r="U33" s="12" t="str">
        <x:f>IF(MAX(ABS(G33),ABS(H33))&gt;=RULES!$B$9,"CHECK","OK")</x:f>
        <x:v>OK</x:v>
      </x:c>
      <x:c r="V33" s="12" t="str">
        <x:f>IF(COUNTIF(L33:T33,"FLAG")&gt;0,"INVESTIGATE",IF(U33="CHECK","MANUAL CHECK","CLEAR"))</x:f>
        <x:v>INVESTIGATE</x:v>
      </x:c>
    </x:row>
    <x:row r="34" ht="21" customHeight="1">
      <x:c r="A34" s="41" t="n">
        <x:v>29</x:v>
      </x:c>
      <x:c r="B34" s="40" t="n">
        <x:v>46277</x:v>
      </x:c>
      <x:c r="C34" s="58" t="str">
        <x:v>JV-2026-014</x:v>
      </x:c>
      <x:c r="D34" s="58" t="str">
        <x:v>6100</x:v>
      </x:c>
      <x:c r="E34" s="41" t="str">
        <x:v>SALES</x:v>
      </x:c>
      <x:c r="F34" s="41" t="str">
        <x:v>USD</x:v>
      </x:c>
      <x:c r="G34" s="56" t="n">
        <x:v>1936.31</x:v>
      </x:c>
      <x:c r="H34" s="56" t="n">
        <x:v>0</x:v>
      </x:c>
      <x:c r="I34" s="41" t="str">
        <x:v>APPROVED</x:v>
      </x:c>
      <x:c r="J34" s="41" t="str">
        <x:v>INV-26-9014</x:v>
      </x:c>
      <x:c r="K34" s="41" t="str">
        <x:v>JV 014 | expense posting</x:v>
      </x:c>
      <x:c r="L34" s="12" t="str">
        <x:f>IF(AND(ISNUMBER(B34),B34&gt;=RULES!$B$6,B34&lt;=RULES!$B$7),"OK","FLAG")</x:f>
        <x:v>OK</x:v>
      </x:c>
      <x:c r="M34" s="12" t="str">
        <x:f>IF(AND(ISNUMBER(G34),ISNUMBER(H34),G34&gt;=0,H34&gt;=0,OR(AND(G34&gt;0,H34=0),AND(H34&gt;0,G34=0))),"OK","FLAG")</x:f>
        <x:v>OK</x:v>
      </x:c>
      <x:c r="N34" s="12" t="str">
        <x:f>IF(COUNTIF('ALLOWED VALUES'!$A$6:$A$13,D34)=1,"OK","FLAG")</x:f>
        <x:v>OK</x:v>
      </x:c>
      <x:c r="O34" s="12" t="str">
        <x:f>IF(COUNTIF('ALLOWED VALUES'!$D$6:$D$10,E34)=1,"OK","FLAG")</x:f>
        <x:v>OK</x:v>
      </x:c>
      <x:c r="P34" s="12" t="str">
        <x:f>IF(I34="APPROVED","OK","FLAG")</x:f>
        <x:v>OK</x:v>
      </x:c>
      <x:c r="Q34" s="12" t="str">
        <x:f>IF(LEN(TRIM(J34))&gt;0,"OK","FLAG")</x:f>
        <x:v>OK</x:v>
      </x:c>
      <x:c r="R34" s="12" t="str">
        <x:f>IF(F34=RULES!$B$8,"OK","FLAG")</x:f>
        <x:v>OK</x:v>
      </x:c>
      <x:c r="S34" s="12" t="str">
        <x:f>IF(COUNTIFS($C$6:$C$75,C34,$D$6:$D$75,D34,$G$6:$G$75,G34,$H$6:$H$75,H34)&gt;1,"FLAG","OK")</x:f>
        <x:v>FLAG</x:v>
      </x:c>
      <x:c r="T34" s="12" t="str">
        <x:f>IF(ABS(SUMIF($C$6:$C$75,C34,$G$6:$G$75)-SUMIF($C$6:$C$75,C34,$H$6:$H$75))&lt;=RULES!$B$10,"OK","FLAG")</x:f>
        <x:v>OK</x:v>
      </x:c>
      <x:c r="U34" s="12" t="str">
        <x:f>IF(MAX(ABS(G34),ABS(H34))&gt;=RULES!$B$9,"CHECK","OK")</x:f>
        <x:v>OK</x:v>
      </x:c>
      <x:c r="V34" s="12" t="str">
        <x:f>IF(COUNTIF(L34:T34,"FLAG")&gt;0,"INVESTIGATE",IF(U34="CHECK","MANUAL CHECK","CLEAR"))</x:f>
        <x:v>INVESTIGATE</x:v>
      </x:c>
    </x:row>
    <x:row r="35" ht="21" customHeight="1">
      <x:c r="A35" s="41" t="n">
        <x:v>30</x:v>
      </x:c>
      <x:c r="B35" s="40" t="n">
        <x:v>46277</x:v>
      </x:c>
      <x:c r="C35" s="58" t="str">
        <x:v>JV-2026-014</x:v>
      </x:c>
      <x:c r="D35" s="58" t="str">
        <x:v>2100</x:v>
      </x:c>
      <x:c r="E35" s="41" t="str">
        <x:v>SALES</x:v>
      </x:c>
      <x:c r="F35" s="41" t="str">
        <x:v>USD</x:v>
      </x:c>
      <x:c r="G35" s="56" t="n">
        <x:v>0</x:v>
      </x:c>
      <x:c r="H35" s="56" t="n">
        <x:v>1936.31</x:v>
      </x:c>
      <x:c r="I35" s="41" t="str">
        <x:v>APPROVED</x:v>
      </x:c>
      <x:c r="J35" s="41" t="str">
        <x:v>INV-26-9014</x:v>
      </x:c>
      <x:c r="K35" s="41" t="str">
        <x:v>JV 014 | accrual offset</x:v>
      </x:c>
      <x:c r="L35" s="12" t="str">
        <x:f>IF(AND(ISNUMBER(B35),B35&gt;=RULES!$B$6,B35&lt;=RULES!$B$7),"OK","FLAG")</x:f>
        <x:v>OK</x:v>
      </x:c>
      <x:c r="M35" s="12" t="str">
        <x:f>IF(AND(ISNUMBER(G35),ISNUMBER(H35),G35&gt;=0,H35&gt;=0,OR(AND(G35&gt;0,H35=0),AND(H35&gt;0,G35=0))),"OK","FLAG")</x:f>
        <x:v>OK</x:v>
      </x:c>
      <x:c r="N35" s="12" t="str">
        <x:f>IF(COUNTIF('ALLOWED VALUES'!$A$6:$A$13,D35)=1,"OK","FLAG")</x:f>
        <x:v>OK</x:v>
      </x:c>
      <x:c r="O35" s="12" t="str">
        <x:f>IF(COUNTIF('ALLOWED VALUES'!$D$6:$D$10,E35)=1,"OK","FLAG")</x:f>
        <x:v>OK</x:v>
      </x:c>
      <x:c r="P35" s="12" t="str">
        <x:f>IF(I35="APPROVED","OK","FLAG")</x:f>
        <x:v>OK</x:v>
      </x:c>
      <x:c r="Q35" s="12" t="str">
        <x:f>IF(LEN(TRIM(J35))&gt;0,"OK","FLAG")</x:f>
        <x:v>OK</x:v>
      </x:c>
      <x:c r="R35" s="12" t="str">
        <x:f>IF(F35=RULES!$B$8,"OK","FLAG")</x:f>
        <x:v>OK</x:v>
      </x:c>
      <x:c r="S35" s="12" t="str">
        <x:f>IF(COUNTIFS($C$6:$C$75,C35,$D$6:$D$75,D35,$G$6:$G$75,G35,$H$6:$H$75,H35)&gt;1,"FLAG","OK")</x:f>
        <x:v>FLAG</x:v>
      </x:c>
      <x:c r="T35" s="12" t="str">
        <x:f>IF(ABS(SUMIF($C$6:$C$75,C35,$G$6:$G$75)-SUMIF($C$6:$C$75,C35,$H$6:$H$75))&lt;=RULES!$B$10,"OK","FLAG")</x:f>
        <x:v>OK</x:v>
      </x:c>
      <x:c r="U35" s="12" t="str">
        <x:f>IF(MAX(ABS(G35),ABS(H35))&gt;=RULES!$B$9,"CHECK","OK")</x:f>
        <x:v>OK</x:v>
      </x:c>
      <x:c r="V35" s="12" t="str">
        <x:f>IF(COUNTIF(L35:T35,"FLAG")&gt;0,"INVESTIGATE",IF(U35="CHECK","MANUAL CHECK","CLEAR"))</x:f>
        <x:v>INVESTIGATE</x:v>
      </x:c>
    </x:row>
    <x:row r="36" ht="21" customHeight="1">
      <x:c r="A36" s="41" t="n">
        <x:v>31</x:v>
      </x:c>
      <x:c r="B36" s="40" t="n">
        <x:v>46284</x:v>
      </x:c>
      <x:c r="C36" s="58" t="str">
        <x:v>JV-2026-015</x:v>
      </x:c>
      <x:c r="D36" s="58" t="str">
        <x:v>6600</x:v>
      </x:c>
      <x:c r="E36" s="41" t="str">
        <x:v>OPS</x:v>
      </x:c>
      <x:c r="F36" s="41" t="str">
        <x:v>USD</x:v>
      </x:c>
      <x:c r="G36" s="56" t="n">
        <x:v>2266.27</x:v>
      </x:c>
      <x:c r="H36" s="56" t="n">
        <x:v>0</x:v>
      </x:c>
      <x:c r="I36" s="41" t="str">
        <x:v>APPROVED</x:v>
      </x:c>
      <x:c r="J36" s="41" t="str">
        <x:v>INV-26-9015</x:v>
      </x:c>
      <x:c r="K36" s="41" t="str">
        <x:v>JV 015 | expense posting</x:v>
      </x:c>
      <x:c r="L36" s="12" t="str">
        <x:f>IF(AND(ISNUMBER(B36),B36&gt;=RULES!$B$6,B36&lt;=RULES!$B$7),"OK","FLAG")</x:f>
        <x:v>OK</x:v>
      </x:c>
      <x:c r="M36" s="12" t="str">
        <x:f>IF(AND(ISNUMBER(G36),ISNUMBER(H36),G36&gt;=0,H36&gt;=0,OR(AND(G36&gt;0,H36=0),AND(H36&gt;0,G36=0))),"OK","FLAG")</x:f>
        <x:v>OK</x:v>
      </x:c>
      <x:c r="N36" s="12" t="str">
        <x:f>IF(COUNTIF('ALLOWED VALUES'!$A$6:$A$13,D36)=1,"OK","FLAG")</x:f>
        <x:v>OK</x:v>
      </x:c>
      <x:c r="O36" s="12" t="str">
        <x:f>IF(COUNTIF('ALLOWED VALUES'!$D$6:$D$10,E36)=1,"OK","FLAG")</x:f>
        <x:v>OK</x:v>
      </x:c>
      <x:c r="P36" s="12" t="str">
        <x:f>IF(I36="APPROVED","OK","FLAG")</x:f>
        <x:v>OK</x:v>
      </x:c>
      <x:c r="Q36" s="12" t="str">
        <x:f>IF(LEN(TRIM(J36))&gt;0,"OK","FLAG")</x:f>
        <x:v>OK</x:v>
      </x:c>
      <x:c r="R36" s="12" t="str">
        <x:f>IF(F36=RULES!$B$8,"OK","FLAG")</x:f>
        <x:v>OK</x:v>
      </x:c>
      <x:c r="S36" s="12" t="str">
        <x:f>IF(COUNTIFS($C$6:$C$75,C36,$D$6:$D$75,D36,$G$6:$G$75,G36,$H$6:$H$75,H36)&gt;1,"FLAG","OK")</x:f>
        <x:v>OK</x:v>
      </x:c>
      <x:c r="T36" s="12" t="str">
        <x:f>IF(ABS(SUMIF($C$6:$C$75,C36,$G$6:$G$75)-SUMIF($C$6:$C$75,C36,$H$6:$H$75))&lt;=RULES!$B$10,"OK","FLAG")</x:f>
        <x:v>OK</x:v>
      </x:c>
      <x:c r="U36" s="12" t="str">
        <x:f>IF(MAX(ABS(G36),ABS(H36))&gt;=RULES!$B$9,"CHECK","OK")</x:f>
        <x:v>OK</x:v>
      </x:c>
      <x:c r="V36" s="12" t="str">
        <x:f>IF(COUNTIF(L36:T36,"FLAG")&gt;0,"INVESTIGATE",IF(U36="CHECK","MANUAL CHECK","CLEAR"))</x:f>
        <x:v>CLEAR</x:v>
      </x:c>
    </x:row>
    <x:row r="37" ht="21" customHeight="1">
      <x:c r="A37" s="41" t="n">
        <x:v>32</x:v>
      </x:c>
      <x:c r="B37" s="40" t="n">
        <x:v>46284</x:v>
      </x:c>
      <x:c r="C37" s="58" t="str">
        <x:v>JV-2026-015</x:v>
      </x:c>
      <x:c r="D37" s="58" t="str">
        <x:v>2100</x:v>
      </x:c>
      <x:c r="E37" s="41" t="str">
        <x:v>OPS</x:v>
      </x:c>
      <x:c r="F37" s="41" t="str">
        <x:v>USD</x:v>
      </x:c>
      <x:c r="G37" s="56" t="n">
        <x:v>0</x:v>
      </x:c>
      <x:c r="H37" s="56" t="n">
        <x:v>2266.27</x:v>
      </x:c>
      <x:c r="I37" s="41" t="str">
        <x:v>APPROVED</x:v>
      </x:c>
      <x:c r="J37" s="41" t="str">
        <x:v>INV-26-9015</x:v>
      </x:c>
      <x:c r="K37" s="41" t="str">
        <x:v>JV 015 | accrual offset</x:v>
      </x:c>
      <x:c r="L37" s="12" t="str">
        <x:f>IF(AND(ISNUMBER(B37),B37&gt;=RULES!$B$6,B37&lt;=RULES!$B$7),"OK","FLAG")</x:f>
        <x:v>OK</x:v>
      </x:c>
      <x:c r="M37" s="12" t="str">
        <x:f>IF(AND(ISNUMBER(G37),ISNUMBER(H37),G37&gt;=0,H37&gt;=0,OR(AND(G37&gt;0,H37=0),AND(H37&gt;0,G37=0))),"OK","FLAG")</x:f>
        <x:v>OK</x:v>
      </x:c>
      <x:c r="N37" s="12" t="str">
        <x:f>IF(COUNTIF('ALLOWED VALUES'!$A$6:$A$13,D37)=1,"OK","FLAG")</x:f>
        <x:v>OK</x:v>
      </x:c>
      <x:c r="O37" s="12" t="str">
        <x:f>IF(COUNTIF('ALLOWED VALUES'!$D$6:$D$10,E37)=1,"OK","FLAG")</x:f>
        <x:v>OK</x:v>
      </x:c>
      <x:c r="P37" s="12" t="str">
        <x:f>IF(I37="APPROVED","OK","FLAG")</x:f>
        <x:v>OK</x:v>
      </x:c>
      <x:c r="Q37" s="12" t="str">
        <x:f>IF(LEN(TRIM(J37))&gt;0,"OK","FLAG")</x:f>
        <x:v>OK</x:v>
      </x:c>
      <x:c r="R37" s="12" t="str">
        <x:f>IF(F37=RULES!$B$8,"OK","FLAG")</x:f>
        <x:v>OK</x:v>
      </x:c>
      <x:c r="S37" s="12" t="str">
        <x:f>IF(COUNTIFS($C$6:$C$75,C37,$D$6:$D$75,D37,$G$6:$G$75,G37,$H$6:$H$75,H37)&gt;1,"FLAG","OK")</x:f>
        <x:v>OK</x:v>
      </x:c>
      <x:c r="T37" s="12" t="str">
        <x:f>IF(ABS(SUMIF($C$6:$C$75,C37,$G$6:$G$75)-SUMIF($C$6:$C$75,C37,$H$6:$H$75))&lt;=RULES!$B$10,"OK","FLAG")</x:f>
        <x:v>OK</x:v>
      </x:c>
      <x:c r="U37" s="12" t="str">
        <x:f>IF(MAX(ABS(G37),ABS(H37))&gt;=RULES!$B$9,"CHECK","OK")</x:f>
        <x:v>OK</x:v>
      </x:c>
      <x:c r="V37" s="12" t="str">
        <x:f>IF(COUNTIF(L37:T37,"FLAG")&gt;0,"INVESTIGATE",IF(U37="CHECK","MANUAL CHECK","CLEAR"))</x:f>
        <x:v>CLEAR</x:v>
      </x:c>
    </x:row>
    <x:row r="38" ht="21" customHeight="1">
      <x:c r="A38" s="41" t="n">
        <x:v>33</x:v>
      </x:c>
      <x:c r="B38" s="40" t="n">
        <x:v>46291</x:v>
      </x:c>
      <x:c r="C38" s="58" t="str">
        <x:v>JV-2026-016</x:v>
      </x:c>
      <x:c r="D38" s="58" t="str">
        <x:v>6400</x:v>
      </x:c>
      <x:c r="E38" s="41" t="str">
        <x:v>FIN</x:v>
      </x:c>
      <x:c r="F38" s="41" t="str">
        <x:v>USD</x:v>
      </x:c>
      <x:c r="G38" s="56" t="n">
        <x:v>1441.22</x:v>
      </x:c>
      <x:c r="H38" s="56" t="n">
        <x:v>0</x:v>
      </x:c>
      <x:c r="I38" s="41" t="str">
        <x:v>APPROVED</x:v>
      </x:c>
      <x:c r="J38" s="41" t="str">
        <x:v>INV-26-9016</x:v>
      </x:c>
      <x:c r="K38" s="41" t="str">
        <x:v>JV 016 | expense posting</x:v>
      </x:c>
      <x:c r="L38" s="12" t="str">
        <x:f>IF(AND(ISNUMBER(B38),B38&gt;=RULES!$B$6,B38&lt;=RULES!$B$7),"OK","FLAG")</x:f>
        <x:v>OK</x:v>
      </x:c>
      <x:c r="M38" s="12" t="str">
        <x:f>IF(AND(ISNUMBER(G38),ISNUMBER(H38),G38&gt;=0,H38&gt;=0,OR(AND(G38&gt;0,H38=0),AND(H38&gt;0,G38=0))),"OK","FLAG")</x:f>
        <x:v>OK</x:v>
      </x:c>
      <x:c r="N38" s="12" t="str">
        <x:f>IF(COUNTIF('ALLOWED VALUES'!$A$6:$A$13,D38)=1,"OK","FLAG")</x:f>
        <x:v>OK</x:v>
      </x:c>
      <x:c r="O38" s="12" t="str">
        <x:f>IF(COUNTIF('ALLOWED VALUES'!$D$6:$D$10,E38)=1,"OK","FLAG")</x:f>
        <x:v>OK</x:v>
      </x:c>
      <x:c r="P38" s="12" t="str">
        <x:f>IF(I38="APPROVED","OK","FLAG")</x:f>
        <x:v>OK</x:v>
      </x:c>
      <x:c r="Q38" s="12" t="str">
        <x:f>IF(LEN(TRIM(J38))&gt;0,"OK","FLAG")</x:f>
        <x:v>OK</x:v>
      </x:c>
      <x:c r="R38" s="12" t="str">
        <x:f>IF(F38=RULES!$B$8,"OK","FLAG")</x:f>
        <x:v>OK</x:v>
      </x:c>
      <x:c r="S38" s="12" t="str">
        <x:f>IF(COUNTIFS($C$6:$C$75,C38,$D$6:$D$75,D38,$G$6:$G$75,G38,$H$6:$H$75,H38)&gt;1,"FLAG","OK")</x:f>
        <x:v>OK</x:v>
      </x:c>
      <x:c r="T38" s="12" t="str">
        <x:f>IF(ABS(SUMIF($C$6:$C$75,C38,$G$6:$G$75)-SUMIF($C$6:$C$75,C38,$H$6:$H$75))&lt;=RULES!$B$10,"OK","FLAG")</x:f>
        <x:v>OK</x:v>
      </x:c>
      <x:c r="U38" s="12" t="str">
        <x:f>IF(MAX(ABS(G38),ABS(H38))&gt;=RULES!$B$9,"CHECK","OK")</x:f>
        <x:v>OK</x:v>
      </x:c>
      <x:c r="V38" s="12" t="str">
        <x:f>IF(COUNTIF(L38:T38,"FLAG")&gt;0,"INVESTIGATE",IF(U38="CHECK","MANUAL CHECK","CLEAR"))</x:f>
        <x:v>CLEAR</x:v>
      </x:c>
    </x:row>
    <x:row r="39" ht="21" customHeight="1">
      <x:c r="A39" s="41" t="n">
        <x:v>34</x:v>
      </x:c>
      <x:c r="B39" s="40" t="n">
        <x:v>46291</x:v>
      </x:c>
      <x:c r="C39" s="58" t="str">
        <x:v>JV-2026-016</x:v>
      </x:c>
      <x:c r="D39" s="58" t="str">
        <x:v>2100</x:v>
      </x:c>
      <x:c r="E39" s="41" t="str">
        <x:v>FIN</x:v>
      </x:c>
      <x:c r="F39" s="41" t="str">
        <x:v>USD</x:v>
      </x:c>
      <x:c r="G39" s="56" t="n">
        <x:v>0</x:v>
      </x:c>
      <x:c r="H39" s="56" t="n">
        <x:v>1441.22</x:v>
      </x:c>
      <x:c r="I39" s="41" t="str">
        <x:v>APPROVED</x:v>
      </x:c>
      <x:c r="J39" s="41" t="str">
        <x:v>INV-26-9016</x:v>
      </x:c>
      <x:c r="K39" s="41" t="str">
        <x:v>JV 016 | accrual offset</x:v>
      </x:c>
      <x:c r="L39" s="12" t="str">
        <x:f>IF(AND(ISNUMBER(B39),B39&gt;=RULES!$B$6,B39&lt;=RULES!$B$7),"OK","FLAG")</x:f>
        <x:v>OK</x:v>
      </x:c>
      <x:c r="M39" s="12" t="str">
        <x:f>IF(AND(ISNUMBER(G39),ISNUMBER(H39),G39&gt;=0,H39&gt;=0,OR(AND(G39&gt;0,H39=0),AND(H39&gt;0,G39=0))),"OK","FLAG")</x:f>
        <x:v>OK</x:v>
      </x:c>
      <x:c r="N39" s="12" t="str">
        <x:f>IF(COUNTIF('ALLOWED VALUES'!$A$6:$A$13,D39)=1,"OK","FLAG")</x:f>
        <x:v>OK</x:v>
      </x:c>
      <x:c r="O39" s="12" t="str">
        <x:f>IF(COUNTIF('ALLOWED VALUES'!$D$6:$D$10,E39)=1,"OK","FLAG")</x:f>
        <x:v>OK</x:v>
      </x:c>
      <x:c r="P39" s="12" t="str">
        <x:f>IF(I39="APPROVED","OK","FLAG")</x:f>
        <x:v>OK</x:v>
      </x:c>
      <x:c r="Q39" s="12" t="str">
        <x:f>IF(LEN(TRIM(J39))&gt;0,"OK","FLAG")</x:f>
        <x:v>OK</x:v>
      </x:c>
      <x:c r="R39" s="12" t="str">
        <x:f>IF(F39=RULES!$B$8,"OK","FLAG")</x:f>
        <x:v>OK</x:v>
      </x:c>
      <x:c r="S39" s="12" t="str">
        <x:f>IF(COUNTIFS($C$6:$C$75,C39,$D$6:$D$75,D39,$G$6:$G$75,G39,$H$6:$H$75,H39)&gt;1,"FLAG","OK")</x:f>
        <x:v>OK</x:v>
      </x:c>
      <x:c r="T39" s="12" t="str">
        <x:f>IF(ABS(SUMIF($C$6:$C$75,C39,$G$6:$G$75)-SUMIF($C$6:$C$75,C39,$H$6:$H$75))&lt;=RULES!$B$10,"OK","FLAG")</x:f>
        <x:v>OK</x:v>
      </x:c>
      <x:c r="U39" s="12" t="str">
        <x:f>IF(MAX(ABS(G39),ABS(H39))&gt;=RULES!$B$9,"CHECK","OK")</x:f>
        <x:v>OK</x:v>
      </x:c>
      <x:c r="V39" s="12" t="str">
        <x:f>IF(COUNTIF(L39:T39,"FLAG")&gt;0,"INVESTIGATE",IF(U39="CHECK","MANUAL CHECK","CLEAR"))</x:f>
        <x:v>CLEAR</x:v>
      </x:c>
    </x:row>
    <x:row r="40" ht="21" customHeight="1">
      <x:c r="A40" s="41" t="n">
        <x:v>35</x:v>
      </x:c>
      <x:c r="B40" s="40" t="n">
        <x:v>46269</x:v>
      </x:c>
      <x:c r="C40" s="58" t="str">
        <x:v>JV-2026-017</x:v>
      </x:c>
      <x:c r="D40" s="58" t="str">
        <x:v>6200</x:v>
      </x:c>
      <x:c r="E40" s="41" t="str">
        <x:v>TECH</x:v>
      </x:c>
      <x:c r="F40" s="41" t="str">
        <x:v>USD</x:v>
      </x:c>
      <x:c r="G40" s="56" t="n">
        <x:v>4114.9</x:v>
      </x:c>
      <x:c r="H40" s="56" t="n">
        <x:v>0</x:v>
      </x:c>
      <x:c r="I40" s="41" t="str">
        <x:v>APPROVED</x:v>
      </x:c>
      <x:c r="J40" s="41" t="str">
        <x:v>INV-26-9017</x:v>
      </x:c>
      <x:c r="K40" s="41" t="str">
        <x:v>JV 017 | expense posting</x:v>
      </x:c>
      <x:c r="L40" s="12" t="str">
        <x:f>IF(AND(ISNUMBER(B40),B40&gt;=RULES!$B$6,B40&lt;=RULES!$B$7),"OK","FLAG")</x:f>
        <x:v>OK</x:v>
      </x:c>
      <x:c r="M40" s="12" t="str">
        <x:f>IF(AND(ISNUMBER(G40),ISNUMBER(H40),G40&gt;=0,H40&gt;=0,OR(AND(G40&gt;0,H40=0),AND(H40&gt;0,G40=0))),"OK","FLAG")</x:f>
        <x:v>OK</x:v>
      </x:c>
      <x:c r="N40" s="12" t="str">
        <x:f>IF(COUNTIF('ALLOWED VALUES'!$A$6:$A$13,D40)=1,"OK","FLAG")</x:f>
        <x:v>OK</x:v>
      </x:c>
      <x:c r="O40" s="12" t="str">
        <x:f>IF(COUNTIF('ALLOWED VALUES'!$D$6:$D$10,E40)=1,"OK","FLAG")</x:f>
        <x:v>OK</x:v>
      </x:c>
      <x:c r="P40" s="12" t="str">
        <x:f>IF(I40="APPROVED","OK","FLAG")</x:f>
        <x:v>OK</x:v>
      </x:c>
      <x:c r="Q40" s="12" t="str">
        <x:f>IF(LEN(TRIM(J40))&gt;0,"OK","FLAG")</x:f>
        <x:v>OK</x:v>
      </x:c>
      <x:c r="R40" s="12" t="str">
        <x:f>IF(F40=RULES!$B$8,"OK","FLAG")</x:f>
        <x:v>OK</x:v>
      </x:c>
      <x:c r="S40" s="12" t="str">
        <x:f>IF(COUNTIFS($C$6:$C$75,C40,$D$6:$D$75,D40,$G$6:$G$75,G40,$H$6:$H$75,H40)&gt;1,"FLAG","OK")</x:f>
        <x:v>OK</x:v>
      </x:c>
      <x:c r="T40" s="12" t="str">
        <x:f>IF(ABS(SUMIF($C$6:$C$75,C40,$G$6:$G$75)-SUMIF($C$6:$C$75,C40,$H$6:$H$75))&lt;=RULES!$B$10,"OK","FLAG")</x:f>
        <x:v>OK</x:v>
      </x:c>
      <x:c r="U40" s="12" t="str">
        <x:f>IF(MAX(ABS(G40),ABS(H40))&gt;=RULES!$B$9,"CHECK","OK")</x:f>
        <x:v>OK</x:v>
      </x:c>
      <x:c r="V40" s="12" t="str">
        <x:f>IF(COUNTIF(L40:T40,"FLAG")&gt;0,"INVESTIGATE",IF(U40="CHECK","MANUAL CHECK","CLEAR"))</x:f>
        <x:v>CLEAR</x:v>
      </x:c>
    </x:row>
    <x:row r="41" ht="21" customHeight="1">
      <x:c r="A41" s="41" t="n">
        <x:v>36</x:v>
      </x:c>
      <x:c r="B41" s="40" t="n">
        <x:v>46269</x:v>
      </x:c>
      <x:c r="C41" s="58" t="str">
        <x:v>JV-2026-017</x:v>
      </x:c>
      <x:c r="D41" s="58" t="str">
        <x:v>2100</x:v>
      </x:c>
      <x:c r="E41" s="41" t="str">
        <x:v>TECH</x:v>
      </x:c>
      <x:c r="F41" s="41" t="str">
        <x:v>USD</x:v>
      </x:c>
      <x:c r="G41" s="56" t="n">
        <x:v>0</x:v>
      </x:c>
      <x:c r="H41" s="56" t="n">
        <x:v>4114.9</x:v>
      </x:c>
      <x:c r="I41" s="41" t="str">
        <x:v>APPROVED</x:v>
      </x:c>
      <x:c r="J41" s="41" t="str">
        <x:v>INV-26-9017</x:v>
      </x:c>
      <x:c r="K41" s="41" t="str">
        <x:v>JV 017 | accrual offset</x:v>
      </x:c>
      <x:c r="L41" s="12" t="str">
        <x:f>IF(AND(ISNUMBER(B41),B41&gt;=RULES!$B$6,B41&lt;=RULES!$B$7),"OK","FLAG")</x:f>
        <x:v>OK</x:v>
      </x:c>
      <x:c r="M41" s="12" t="str">
        <x:f>IF(AND(ISNUMBER(G41),ISNUMBER(H41),G41&gt;=0,H41&gt;=0,OR(AND(G41&gt;0,H41=0),AND(H41&gt;0,G41=0))),"OK","FLAG")</x:f>
        <x:v>OK</x:v>
      </x:c>
      <x:c r="N41" s="12" t="str">
        <x:f>IF(COUNTIF('ALLOWED VALUES'!$A$6:$A$13,D41)=1,"OK","FLAG")</x:f>
        <x:v>OK</x:v>
      </x:c>
      <x:c r="O41" s="12" t="str">
        <x:f>IF(COUNTIF('ALLOWED VALUES'!$D$6:$D$10,E41)=1,"OK","FLAG")</x:f>
        <x:v>OK</x:v>
      </x:c>
      <x:c r="P41" s="12" t="str">
        <x:f>IF(I41="APPROVED","OK","FLAG")</x:f>
        <x:v>OK</x:v>
      </x:c>
      <x:c r="Q41" s="12" t="str">
        <x:f>IF(LEN(TRIM(J41))&gt;0,"OK","FLAG")</x:f>
        <x:v>OK</x:v>
      </x:c>
      <x:c r="R41" s="12" t="str">
        <x:f>IF(F41=RULES!$B$8,"OK","FLAG")</x:f>
        <x:v>OK</x:v>
      </x:c>
      <x:c r="S41" s="12" t="str">
        <x:f>IF(COUNTIFS($C$6:$C$75,C41,$D$6:$D$75,D41,$G$6:$G$75,G41,$H$6:$H$75,H41)&gt;1,"FLAG","OK")</x:f>
        <x:v>OK</x:v>
      </x:c>
      <x:c r="T41" s="12" t="str">
        <x:f>IF(ABS(SUMIF($C$6:$C$75,C41,$G$6:$G$75)-SUMIF($C$6:$C$75,C41,$H$6:$H$75))&lt;=RULES!$B$10,"OK","FLAG")</x:f>
        <x:v>OK</x:v>
      </x:c>
      <x:c r="U41" s="12" t="str">
        <x:f>IF(MAX(ABS(G41),ABS(H41))&gt;=RULES!$B$9,"CHECK","OK")</x:f>
        <x:v>OK</x:v>
      </x:c>
      <x:c r="V41" s="12" t="str">
        <x:f>IF(COUNTIF(L41:T41,"FLAG")&gt;0,"INVESTIGATE",IF(U41="CHECK","MANUAL CHECK","CLEAR"))</x:f>
        <x:v>CLEAR</x:v>
      </x:c>
    </x:row>
    <x:row r="42" ht="21" customHeight="1">
      <x:c r="A42" s="41" t="n">
        <x:v>37</x:v>
      </x:c>
      <x:c r="B42" s="40" t="n">
        <x:v>46297</x:v>
      </x:c>
      <x:c r="C42" s="58" t="str">
        <x:v>JV-2026-018</x:v>
      </x:c>
      <x:c r="D42" s="58" t="str">
        <x:v>6700</x:v>
      </x:c>
      <x:c r="E42" s="41" t="str">
        <x:v>ADMIN</x:v>
      </x:c>
      <x:c r="F42" s="41" t="str">
        <x:v>USD</x:v>
      </x:c>
      <x:c r="G42" s="56" t="n">
        <x:v>2723.51</x:v>
      </x:c>
      <x:c r="H42" s="56" t="n">
        <x:v>0</x:v>
      </x:c>
      <x:c r="I42" s="41" t="str">
        <x:v>APPROVED</x:v>
      </x:c>
      <x:c r="J42" s="41" t="str">
        <x:v>INV-26-9018</x:v>
      </x:c>
      <x:c r="K42" s="41" t="str">
        <x:v>JV 018 | expense posting</x:v>
      </x:c>
      <x:c r="L42" s="12" t="str">
        <x:f>IF(AND(ISNUMBER(B42),B42&gt;=RULES!$B$6,B42&lt;=RULES!$B$7),"OK","FLAG")</x:f>
        <x:v>FLAG</x:v>
      </x:c>
      <x:c r="M42" s="12" t="str">
        <x:f>IF(AND(ISNUMBER(G42),ISNUMBER(H42),G42&gt;=0,H42&gt;=0,OR(AND(G42&gt;0,H42=0),AND(H42&gt;0,G42=0))),"OK","FLAG")</x:f>
        <x:v>OK</x:v>
      </x:c>
      <x:c r="N42" s="12" t="str">
        <x:f>IF(COUNTIF('ALLOWED VALUES'!$A$6:$A$13,D42)=1,"OK","FLAG")</x:f>
        <x:v>OK</x:v>
      </x:c>
      <x:c r="O42" s="12" t="str">
        <x:f>IF(COUNTIF('ALLOWED VALUES'!$D$6:$D$10,E42)=1,"OK","FLAG")</x:f>
        <x:v>OK</x:v>
      </x:c>
      <x:c r="P42" s="12" t="str">
        <x:f>IF(I42="APPROVED","OK","FLAG")</x:f>
        <x:v>OK</x:v>
      </x:c>
      <x:c r="Q42" s="12" t="str">
        <x:f>IF(LEN(TRIM(J42))&gt;0,"OK","FLAG")</x:f>
        <x:v>OK</x:v>
      </x:c>
      <x:c r="R42" s="12" t="str">
        <x:f>IF(F42=RULES!$B$8,"OK","FLAG")</x:f>
        <x:v>OK</x:v>
      </x:c>
      <x:c r="S42" s="12" t="str">
        <x:f>IF(COUNTIFS($C$6:$C$75,C42,$D$6:$D$75,D42,$G$6:$G$75,G42,$H$6:$H$75,H42)&gt;1,"FLAG","OK")</x:f>
        <x:v>OK</x:v>
      </x:c>
      <x:c r="T42" s="12" t="str">
        <x:f>IF(ABS(SUMIF($C$6:$C$75,C42,$G$6:$G$75)-SUMIF($C$6:$C$75,C42,$H$6:$H$75))&lt;=RULES!$B$10,"OK","FLAG")</x:f>
        <x:v>OK</x:v>
      </x:c>
      <x:c r="U42" s="12" t="str">
        <x:f>IF(MAX(ABS(G42),ABS(H42))&gt;=RULES!$B$9,"CHECK","OK")</x:f>
        <x:v>OK</x:v>
      </x:c>
      <x:c r="V42" s="12" t="str">
        <x:f>IF(COUNTIF(L42:T42,"FLAG")&gt;0,"INVESTIGATE",IF(U42="CHECK","MANUAL CHECK","CLEAR"))</x:f>
        <x:v>INVESTIGATE</x:v>
      </x:c>
    </x:row>
    <x:row r="43" ht="21" customHeight="1">
      <x:c r="A43" s="41" t="n">
        <x:v>38</x:v>
      </x:c>
      <x:c r="B43" s="40" t="n">
        <x:v>46297</x:v>
      </x:c>
      <x:c r="C43" s="58" t="str">
        <x:v>JV-2026-018</x:v>
      </x:c>
      <x:c r="D43" s="58" t="str">
        <x:v>2100</x:v>
      </x:c>
      <x:c r="E43" s="41" t="str">
        <x:v>ADMIN</x:v>
      </x:c>
      <x:c r="F43" s="41" t="str">
        <x:v>USD</x:v>
      </x:c>
      <x:c r="G43" s="56" t="n">
        <x:v>0</x:v>
      </x:c>
      <x:c r="H43" s="56" t="n">
        <x:v>2723.51</x:v>
      </x:c>
      <x:c r="I43" s="41" t="str">
        <x:v>APPROVED</x:v>
      </x:c>
      <x:c r="J43" s="41" t="str">
        <x:v>INV-26-9018</x:v>
      </x:c>
      <x:c r="K43" s="41" t="str">
        <x:v>JV 018 | accrual offset</x:v>
      </x:c>
      <x:c r="L43" s="12" t="str">
        <x:f>IF(AND(ISNUMBER(B43),B43&gt;=RULES!$B$6,B43&lt;=RULES!$B$7),"OK","FLAG")</x:f>
        <x:v>FLAG</x:v>
      </x:c>
      <x:c r="M43" s="12" t="str">
        <x:f>IF(AND(ISNUMBER(G43),ISNUMBER(H43),G43&gt;=0,H43&gt;=0,OR(AND(G43&gt;0,H43=0),AND(H43&gt;0,G43=0))),"OK","FLAG")</x:f>
        <x:v>OK</x:v>
      </x:c>
      <x:c r="N43" s="12" t="str">
        <x:f>IF(COUNTIF('ALLOWED VALUES'!$A$6:$A$13,D43)=1,"OK","FLAG")</x:f>
        <x:v>OK</x:v>
      </x:c>
      <x:c r="O43" s="12" t="str">
        <x:f>IF(COUNTIF('ALLOWED VALUES'!$D$6:$D$10,E43)=1,"OK","FLAG")</x:f>
        <x:v>OK</x:v>
      </x:c>
      <x:c r="P43" s="12" t="str">
        <x:f>IF(I43="APPROVED","OK","FLAG")</x:f>
        <x:v>OK</x:v>
      </x:c>
      <x:c r="Q43" s="12" t="str">
        <x:f>IF(LEN(TRIM(J43))&gt;0,"OK","FLAG")</x:f>
        <x:v>OK</x:v>
      </x:c>
      <x:c r="R43" s="12" t="str">
        <x:f>IF(F43=RULES!$B$8,"OK","FLAG")</x:f>
        <x:v>OK</x:v>
      </x:c>
      <x:c r="S43" s="12" t="str">
        <x:f>IF(COUNTIFS($C$6:$C$75,C43,$D$6:$D$75,D43,$G$6:$G$75,G43,$H$6:$H$75,H43)&gt;1,"FLAG","OK")</x:f>
        <x:v>OK</x:v>
      </x:c>
      <x:c r="T43" s="12" t="str">
        <x:f>IF(ABS(SUMIF($C$6:$C$75,C43,$G$6:$G$75)-SUMIF($C$6:$C$75,C43,$H$6:$H$75))&lt;=RULES!$B$10,"OK","FLAG")</x:f>
        <x:v>OK</x:v>
      </x:c>
      <x:c r="U43" s="12" t="str">
        <x:f>IF(MAX(ABS(G43),ABS(H43))&gt;=RULES!$B$9,"CHECK","OK")</x:f>
        <x:v>OK</x:v>
      </x:c>
      <x:c r="V43" s="12" t="str">
        <x:f>IF(COUNTIF(L43:T43,"FLAG")&gt;0,"INVESTIGATE",IF(U43="CHECK","MANUAL CHECK","CLEAR"))</x:f>
        <x:v>INVESTIGATE</x:v>
      </x:c>
    </x:row>
    <x:row r="44" ht="21" customHeight="1">
      <x:c r="A44" s="41" t="n">
        <x:v>39</x:v>
      </x:c>
      <x:c r="B44" s="40" t="n">
        <x:v>46283</x:v>
      </x:c>
      <x:c r="C44" s="58" t="str">
        <x:v>JV-2026-019</x:v>
      </x:c>
      <x:c r="D44" s="58" t="str">
        <x:v>6500</x:v>
      </x:c>
      <x:c r="E44" s="41" t="str">
        <x:v>SALES</x:v>
      </x:c>
      <x:c r="F44" s="41" t="str">
        <x:v>USD</x:v>
      </x:c>
      <x:c r="G44" s="56" t="n">
        <x:v>2358.47</x:v>
      </x:c>
      <x:c r="H44" s="56" t="n">
        <x:v>0</x:v>
      </x:c>
      <x:c r="I44" s="41" t="str">
        <x:v>APPROVED</x:v>
      </x:c>
      <x:c r="J44" s="41" t="str">
        <x:v>INV-26-9019</x:v>
      </x:c>
      <x:c r="K44" s="41" t="str">
        <x:v>JV 019 | expense posting</x:v>
      </x:c>
      <x:c r="L44" s="12" t="str">
        <x:f>IF(AND(ISNUMBER(B44),B44&gt;=RULES!$B$6,B44&lt;=RULES!$B$7),"OK","FLAG")</x:f>
        <x:v>OK</x:v>
      </x:c>
      <x:c r="M44" s="12" t="str">
        <x:f>IF(AND(ISNUMBER(G44),ISNUMBER(H44),G44&gt;=0,H44&gt;=0,OR(AND(G44&gt;0,H44=0),AND(H44&gt;0,G44=0))),"OK","FLAG")</x:f>
        <x:v>OK</x:v>
      </x:c>
      <x:c r="N44" s="12" t="str">
        <x:f>IF(COUNTIF('ALLOWED VALUES'!$A$6:$A$13,D44)=1,"OK","FLAG")</x:f>
        <x:v>OK</x:v>
      </x:c>
      <x:c r="O44" s="12" t="str">
        <x:f>IF(COUNTIF('ALLOWED VALUES'!$D$6:$D$10,E44)=1,"OK","FLAG")</x:f>
        <x:v>OK</x:v>
      </x:c>
      <x:c r="P44" s="12" t="str">
        <x:f>IF(I44="APPROVED","OK","FLAG")</x:f>
        <x:v>OK</x:v>
      </x:c>
      <x:c r="Q44" s="12" t="str">
        <x:f>IF(LEN(TRIM(J44))&gt;0,"OK","FLAG")</x:f>
        <x:v>OK</x:v>
      </x:c>
      <x:c r="R44" s="12" t="str">
        <x:f>IF(F44=RULES!$B$8,"OK","FLAG")</x:f>
        <x:v>OK</x:v>
      </x:c>
      <x:c r="S44" s="12" t="str">
        <x:f>IF(COUNTIFS($C$6:$C$75,C44,$D$6:$D$75,D44,$G$6:$G$75,G44,$H$6:$H$75,H44)&gt;1,"FLAG","OK")</x:f>
        <x:v>OK</x:v>
      </x:c>
      <x:c r="T44" s="12" t="str">
        <x:f>IF(ABS(SUMIF($C$6:$C$75,C44,$G$6:$G$75)-SUMIF($C$6:$C$75,C44,$H$6:$H$75))&lt;=RULES!$B$10,"OK","FLAG")</x:f>
        <x:v>OK</x:v>
      </x:c>
      <x:c r="U44" s="12" t="str">
        <x:f>IF(MAX(ABS(G44),ABS(H44))&gt;=RULES!$B$9,"CHECK","OK")</x:f>
        <x:v>OK</x:v>
      </x:c>
      <x:c r="V44" s="12" t="str">
        <x:f>IF(COUNTIF(L44:T44,"FLAG")&gt;0,"INVESTIGATE",IF(U44="CHECK","MANUAL CHECK","CLEAR"))</x:f>
        <x:v>CLEAR</x:v>
      </x:c>
    </x:row>
    <x:row r="45" ht="21" customHeight="1">
      <x:c r="A45" s="41" t="n">
        <x:v>40</x:v>
      </x:c>
      <x:c r="B45" s="40" t="n">
        <x:v>46283</x:v>
      </x:c>
      <x:c r="C45" s="58" t="str">
        <x:v>JV-2026-019</x:v>
      </x:c>
      <x:c r="D45" s="58" t="str">
        <x:v>2100</x:v>
      </x:c>
      <x:c r="E45" s="41" t="str">
        <x:v>SALES</x:v>
      </x:c>
      <x:c r="F45" s="41" t="str">
        <x:v>USD</x:v>
      </x:c>
      <x:c r="G45" s="56" t="n">
        <x:v>0</x:v>
      </x:c>
      <x:c r="H45" s="56" t="n">
        <x:v>2358.47</x:v>
      </x:c>
      <x:c r="I45" s="41" t="str">
        <x:v>APPROVED</x:v>
      </x:c>
      <x:c r="J45" s="41" t="str">
        <x:v>INV-26-9019</x:v>
      </x:c>
      <x:c r="K45" s="41" t="str">
        <x:v>JV 019 | accrual offset</x:v>
      </x:c>
      <x:c r="L45" s="12" t="str">
        <x:f>IF(AND(ISNUMBER(B45),B45&gt;=RULES!$B$6,B45&lt;=RULES!$B$7),"OK","FLAG")</x:f>
        <x:v>OK</x:v>
      </x:c>
      <x:c r="M45" s="12" t="str">
        <x:f>IF(AND(ISNUMBER(G45),ISNUMBER(H45),G45&gt;=0,H45&gt;=0,OR(AND(G45&gt;0,H45=0),AND(H45&gt;0,G45=0))),"OK","FLAG")</x:f>
        <x:v>OK</x:v>
      </x:c>
      <x:c r="N45" s="12" t="str">
        <x:f>IF(COUNTIF('ALLOWED VALUES'!$A$6:$A$13,D45)=1,"OK","FLAG")</x:f>
        <x:v>OK</x:v>
      </x:c>
      <x:c r="O45" s="12" t="str">
        <x:f>IF(COUNTIF('ALLOWED VALUES'!$D$6:$D$10,E45)=1,"OK","FLAG")</x:f>
        <x:v>OK</x:v>
      </x:c>
      <x:c r="P45" s="12" t="str">
        <x:f>IF(I45="APPROVED","OK","FLAG")</x:f>
        <x:v>OK</x:v>
      </x:c>
      <x:c r="Q45" s="12" t="str">
        <x:f>IF(LEN(TRIM(J45))&gt;0,"OK","FLAG")</x:f>
        <x:v>OK</x:v>
      </x:c>
      <x:c r="R45" s="12" t="str">
        <x:f>IF(F45=RULES!$B$8,"OK","FLAG")</x:f>
        <x:v>OK</x:v>
      </x:c>
      <x:c r="S45" s="12" t="str">
        <x:f>IF(COUNTIFS($C$6:$C$75,C45,$D$6:$D$75,D45,$G$6:$G$75,G45,$H$6:$H$75,H45)&gt;1,"FLAG","OK")</x:f>
        <x:v>OK</x:v>
      </x:c>
      <x:c r="T45" s="12" t="str">
        <x:f>IF(ABS(SUMIF($C$6:$C$75,C45,$G$6:$G$75)-SUMIF($C$6:$C$75,C45,$H$6:$H$75))&lt;=RULES!$B$10,"OK","FLAG")</x:f>
        <x:v>OK</x:v>
      </x:c>
      <x:c r="U45" s="12" t="str">
        <x:f>IF(MAX(ABS(G45),ABS(H45))&gt;=RULES!$B$9,"CHECK","OK")</x:f>
        <x:v>OK</x:v>
      </x:c>
      <x:c r="V45" s="12" t="str">
        <x:f>IF(COUNTIF(L45:T45,"FLAG")&gt;0,"INVESTIGATE",IF(U45="CHECK","MANUAL CHECK","CLEAR"))</x:f>
        <x:v>CLEAR</x:v>
      </x:c>
    </x:row>
    <x:row r="46" ht="21" customHeight="1">
      <x:c r="A46" s="41" t="n">
        <x:v>41</x:v>
      </x:c>
      <x:c r="B46" s="40" t="n">
        <x:v>46290</x:v>
      </x:c>
      <x:c r="C46" s="58" t="str">
        <x:v>JV-2026-020</x:v>
      </x:c>
      <x:c r="D46" s="58" t="str">
        <x:v>6300</x:v>
      </x:c>
      <x:c r="E46" s="41" t="str">
        <x:v>OPS</x:v>
      </x:c>
      <x:c r="F46" s="41" t="str">
        <x:v>USD</x:v>
      </x:c>
      <x:c r="G46" s="56" t="n">
        <x:v>1510.84</x:v>
      </x:c>
      <x:c r="H46" s="56" t="n">
        <x:v>0</x:v>
      </x:c>
      <x:c r="I46" s="41" t="str">
        <x:v>APPROVED</x:v>
      </x:c>
      <x:c r="J46" s="41" t="str">
        <x:v>INV-26-9020</x:v>
      </x:c>
      <x:c r="K46" s="41" t="str">
        <x:v>JV 020 | expense posting</x:v>
      </x:c>
      <x:c r="L46" s="12" t="str">
        <x:f>IF(AND(ISNUMBER(B46),B46&gt;=RULES!$B$6,B46&lt;=RULES!$B$7),"OK","FLAG")</x:f>
        <x:v>OK</x:v>
      </x:c>
      <x:c r="M46" s="12" t="str">
        <x:f>IF(AND(ISNUMBER(G46),ISNUMBER(H46),G46&gt;=0,H46&gt;=0,OR(AND(G46&gt;0,H46=0),AND(H46&gt;0,G46=0))),"OK","FLAG")</x:f>
        <x:v>OK</x:v>
      </x:c>
      <x:c r="N46" s="12" t="str">
        <x:f>IF(COUNTIF('ALLOWED VALUES'!$A$6:$A$13,D46)=1,"OK","FLAG")</x:f>
        <x:v>OK</x:v>
      </x:c>
      <x:c r="O46" s="12" t="str">
        <x:f>IF(COUNTIF('ALLOWED VALUES'!$D$6:$D$10,E46)=1,"OK","FLAG")</x:f>
        <x:v>OK</x:v>
      </x:c>
      <x:c r="P46" s="12" t="str">
        <x:f>IF(I46="APPROVED","OK","FLAG")</x:f>
        <x:v>OK</x:v>
      </x:c>
      <x:c r="Q46" s="12" t="str">
        <x:f>IF(LEN(TRIM(J46))&gt;0,"OK","FLAG")</x:f>
        <x:v>OK</x:v>
      </x:c>
      <x:c r="R46" s="12" t="str">
        <x:f>IF(F46=RULES!$B$8,"OK","FLAG")</x:f>
        <x:v>OK</x:v>
      </x:c>
      <x:c r="S46" s="12" t="str">
        <x:f>IF(COUNTIFS($C$6:$C$75,C46,$D$6:$D$75,D46,$G$6:$G$75,G46,$H$6:$H$75,H46)&gt;1,"FLAG","OK")</x:f>
        <x:v>OK</x:v>
      </x:c>
      <x:c r="T46" s="12" t="str">
        <x:f>IF(ABS(SUMIF($C$6:$C$75,C46,$G$6:$G$75)-SUMIF($C$6:$C$75,C46,$H$6:$H$75))&lt;=RULES!$B$10,"OK","FLAG")</x:f>
        <x:v>OK</x:v>
      </x:c>
      <x:c r="U46" s="12" t="str">
        <x:f>IF(MAX(ABS(G46),ABS(H46))&gt;=RULES!$B$9,"CHECK","OK")</x:f>
        <x:v>OK</x:v>
      </x:c>
      <x:c r="V46" s="12" t="str">
        <x:f>IF(COUNTIF(L46:T46,"FLAG")&gt;0,"INVESTIGATE",IF(U46="CHECK","MANUAL CHECK","CLEAR"))</x:f>
        <x:v>CLEAR</x:v>
      </x:c>
    </x:row>
    <x:row r="47" ht="21" customHeight="1">
      <x:c r="A47" s="41" t="n">
        <x:v>42</x:v>
      </x:c>
      <x:c r="B47" s="40" t="n">
        <x:v>46290</x:v>
      </x:c>
      <x:c r="C47" s="58" t="str">
        <x:v>JV-2026-020</x:v>
      </x:c>
      <x:c r="D47" s="58" t="str">
        <x:v>2100</x:v>
      </x:c>
      <x:c r="E47" s="41" t="str">
        <x:v>OPS</x:v>
      </x:c>
      <x:c r="F47" s="41" t="str">
        <x:v>USD</x:v>
      </x:c>
      <x:c r="G47" s="56" t="n">
        <x:v>0</x:v>
      </x:c>
      <x:c r="H47" s="56" t="n">
        <x:v>1510.84</x:v>
      </x:c>
      <x:c r="I47" s="41" t="str">
        <x:v>APPROVED</x:v>
      </x:c>
      <x:c r="J47" s="41" t="str">
        <x:v>INV-26-9020</x:v>
      </x:c>
      <x:c r="K47" s="41" t="str">
        <x:v>JV 020 | accrual offset</x:v>
      </x:c>
      <x:c r="L47" s="12" t="str">
        <x:f>IF(AND(ISNUMBER(B47),B47&gt;=RULES!$B$6,B47&lt;=RULES!$B$7),"OK","FLAG")</x:f>
        <x:v>OK</x:v>
      </x:c>
      <x:c r="M47" s="12" t="str">
        <x:f>IF(AND(ISNUMBER(G47),ISNUMBER(H47),G47&gt;=0,H47&gt;=0,OR(AND(G47&gt;0,H47=0),AND(H47&gt;0,G47=0))),"OK","FLAG")</x:f>
        <x:v>OK</x:v>
      </x:c>
      <x:c r="N47" s="12" t="str">
        <x:f>IF(COUNTIF('ALLOWED VALUES'!$A$6:$A$13,D47)=1,"OK","FLAG")</x:f>
        <x:v>OK</x:v>
      </x:c>
      <x:c r="O47" s="12" t="str">
        <x:f>IF(COUNTIF('ALLOWED VALUES'!$D$6:$D$10,E47)=1,"OK","FLAG")</x:f>
        <x:v>OK</x:v>
      </x:c>
      <x:c r="P47" s="12" t="str">
        <x:f>IF(I47="APPROVED","OK","FLAG")</x:f>
        <x:v>OK</x:v>
      </x:c>
      <x:c r="Q47" s="12" t="str">
        <x:f>IF(LEN(TRIM(J47))&gt;0,"OK","FLAG")</x:f>
        <x:v>OK</x:v>
      </x:c>
      <x:c r="R47" s="12" t="str">
        <x:f>IF(F47=RULES!$B$8,"OK","FLAG")</x:f>
        <x:v>OK</x:v>
      </x:c>
      <x:c r="S47" s="12" t="str">
        <x:f>IF(COUNTIFS($C$6:$C$75,C47,$D$6:$D$75,D47,$G$6:$G$75,G47,$H$6:$H$75,H47)&gt;1,"FLAG","OK")</x:f>
        <x:v>OK</x:v>
      </x:c>
      <x:c r="T47" s="12" t="str">
        <x:f>IF(ABS(SUMIF($C$6:$C$75,C47,$G$6:$G$75)-SUMIF($C$6:$C$75,C47,$H$6:$H$75))&lt;=RULES!$B$10,"OK","FLAG")</x:f>
        <x:v>OK</x:v>
      </x:c>
      <x:c r="U47" s="12" t="str">
        <x:f>IF(MAX(ABS(G47),ABS(H47))&gt;=RULES!$B$9,"CHECK","OK")</x:f>
        <x:v>OK</x:v>
      </x:c>
      <x:c r="V47" s="12" t="str">
        <x:f>IF(COUNTIF(L47:T47,"FLAG")&gt;0,"INVESTIGATE",IF(U47="CHECK","MANUAL CHECK","CLEAR"))</x:f>
        <x:v>CLEAR</x:v>
      </x:c>
    </x:row>
    <x:row r="48" ht="21" customHeight="1">
      <x:c r="A48" s="41" t="n">
        <x:v>43</x:v>
      </x:c>
      <x:c r="B48" s="40" t="n">
        <x:v>46268</x:v>
      </x:c>
      <x:c r="C48" s="58" t="str">
        <x:v>JV-2026-021</x:v>
      </x:c>
      <x:c r="D48" s="58" t="str">
        <x:v>6100</x:v>
      </x:c>
      <x:c r="E48" s="41" t="str">
        <x:v>ZZ-99</x:v>
      </x:c>
      <x:c r="F48" s="41" t="str">
        <x:v>USD</x:v>
      </x:c>
      <x:c r="G48" s="56" t="n">
        <x:v>2568.4</x:v>
      </x:c>
      <x:c r="H48" s="56" t="n">
        <x:v>0</x:v>
      </x:c>
      <x:c r="I48" s="41" t="str">
        <x:v>APPROVED</x:v>
      </x:c>
      <x:c r="J48" s="41" t="str">
        <x:v>INV-26-9021</x:v>
      </x:c>
      <x:c r="K48" s="41" t="str">
        <x:v>JV 021 | expense posting</x:v>
      </x:c>
      <x:c r="L48" s="12" t="str">
        <x:f>IF(AND(ISNUMBER(B48),B48&gt;=RULES!$B$6,B48&lt;=RULES!$B$7),"OK","FLAG")</x:f>
        <x:v>OK</x:v>
      </x:c>
      <x:c r="M48" s="12" t="str">
        <x:f>IF(AND(ISNUMBER(G48),ISNUMBER(H48),G48&gt;=0,H48&gt;=0,OR(AND(G48&gt;0,H48=0),AND(H48&gt;0,G48=0))),"OK","FLAG")</x:f>
        <x:v>OK</x:v>
      </x:c>
      <x:c r="N48" s="12" t="str">
        <x:f>IF(COUNTIF('ALLOWED VALUES'!$A$6:$A$13,D48)=1,"OK","FLAG")</x:f>
        <x:v>OK</x:v>
      </x:c>
      <x:c r="O48" s="12" t="str">
        <x:f>IF(COUNTIF('ALLOWED VALUES'!$D$6:$D$10,E48)=1,"OK","FLAG")</x:f>
        <x:v>FLAG</x:v>
      </x:c>
      <x:c r="P48" s="12" t="str">
        <x:f>IF(I48="APPROVED","OK","FLAG")</x:f>
        <x:v>OK</x:v>
      </x:c>
      <x:c r="Q48" s="12" t="str">
        <x:f>IF(LEN(TRIM(J48))&gt;0,"OK","FLAG")</x:f>
        <x:v>OK</x:v>
      </x:c>
      <x:c r="R48" s="12" t="str">
        <x:f>IF(F48=RULES!$B$8,"OK","FLAG")</x:f>
        <x:v>OK</x:v>
      </x:c>
      <x:c r="S48" s="12" t="str">
        <x:f>IF(COUNTIFS($C$6:$C$75,C48,$D$6:$D$75,D48,$G$6:$G$75,G48,$H$6:$H$75,H48)&gt;1,"FLAG","OK")</x:f>
        <x:v>OK</x:v>
      </x:c>
      <x:c r="T48" s="12" t="str">
        <x:f>IF(ABS(SUMIF($C$6:$C$75,C48,$G$6:$G$75)-SUMIF($C$6:$C$75,C48,$H$6:$H$75))&lt;=RULES!$B$10,"OK","FLAG")</x:f>
        <x:v>OK</x:v>
      </x:c>
      <x:c r="U48" s="12" t="str">
        <x:f>IF(MAX(ABS(G48),ABS(H48))&gt;=RULES!$B$9,"CHECK","OK")</x:f>
        <x:v>OK</x:v>
      </x:c>
      <x:c r="V48" s="12" t="str">
        <x:f>IF(COUNTIF(L48:T48,"FLAG")&gt;0,"INVESTIGATE",IF(U48="CHECK","MANUAL CHECK","CLEAR"))</x:f>
        <x:v>INVESTIGATE</x:v>
      </x:c>
    </x:row>
    <x:row r="49" ht="21" customHeight="1">
      <x:c r="A49" s="41" t="n">
        <x:v>44</x:v>
      </x:c>
      <x:c r="B49" s="40" t="n">
        <x:v>46268</x:v>
      </x:c>
      <x:c r="C49" s="58" t="str">
        <x:v>JV-2026-021</x:v>
      </x:c>
      <x:c r="D49" s="58" t="str">
        <x:v>2100</x:v>
      </x:c>
      <x:c r="E49" s="41" t="str">
        <x:v>ZZ-99</x:v>
      </x:c>
      <x:c r="F49" s="41" t="str">
        <x:v>USD</x:v>
      </x:c>
      <x:c r="G49" s="56" t="n">
        <x:v>0</x:v>
      </x:c>
      <x:c r="H49" s="56" t="n">
        <x:v>2568.4</x:v>
      </x:c>
      <x:c r="I49" s="41" t="str">
        <x:v>APPROVED</x:v>
      </x:c>
      <x:c r="J49" s="41" t="str">
        <x:v>INV-26-9021</x:v>
      </x:c>
      <x:c r="K49" s="41" t="str">
        <x:v>JV 021 | accrual offset</x:v>
      </x:c>
      <x:c r="L49" s="12" t="str">
        <x:f>IF(AND(ISNUMBER(B49),B49&gt;=RULES!$B$6,B49&lt;=RULES!$B$7),"OK","FLAG")</x:f>
        <x:v>OK</x:v>
      </x:c>
      <x:c r="M49" s="12" t="str">
        <x:f>IF(AND(ISNUMBER(G49),ISNUMBER(H49),G49&gt;=0,H49&gt;=0,OR(AND(G49&gt;0,H49=0),AND(H49&gt;0,G49=0))),"OK","FLAG")</x:f>
        <x:v>OK</x:v>
      </x:c>
      <x:c r="N49" s="12" t="str">
        <x:f>IF(COUNTIF('ALLOWED VALUES'!$A$6:$A$13,D49)=1,"OK","FLAG")</x:f>
        <x:v>OK</x:v>
      </x:c>
      <x:c r="O49" s="12" t="str">
        <x:f>IF(COUNTIF('ALLOWED VALUES'!$D$6:$D$10,E49)=1,"OK","FLAG")</x:f>
        <x:v>FLAG</x:v>
      </x:c>
      <x:c r="P49" s="12" t="str">
        <x:f>IF(I49="APPROVED","OK","FLAG")</x:f>
        <x:v>OK</x:v>
      </x:c>
      <x:c r="Q49" s="12" t="str">
        <x:f>IF(LEN(TRIM(J49))&gt;0,"OK","FLAG")</x:f>
        <x:v>OK</x:v>
      </x:c>
      <x:c r="R49" s="12" t="str">
        <x:f>IF(F49=RULES!$B$8,"OK","FLAG")</x:f>
        <x:v>OK</x:v>
      </x:c>
      <x:c r="S49" s="12" t="str">
        <x:f>IF(COUNTIFS($C$6:$C$75,C49,$D$6:$D$75,D49,$G$6:$G$75,G49,$H$6:$H$75,H49)&gt;1,"FLAG","OK")</x:f>
        <x:v>OK</x:v>
      </x:c>
      <x:c r="T49" s="12" t="str">
        <x:f>IF(ABS(SUMIF($C$6:$C$75,C49,$G$6:$G$75)-SUMIF($C$6:$C$75,C49,$H$6:$H$75))&lt;=RULES!$B$10,"OK","FLAG")</x:f>
        <x:v>OK</x:v>
      </x:c>
      <x:c r="U49" s="12" t="str">
        <x:f>IF(MAX(ABS(G49),ABS(H49))&gt;=RULES!$B$9,"CHECK","OK")</x:f>
        <x:v>OK</x:v>
      </x:c>
      <x:c r="V49" s="12" t="str">
        <x:f>IF(COUNTIF(L49:T49,"FLAG")&gt;0,"INVESTIGATE",IF(U49="CHECK","MANUAL CHECK","CLEAR"))</x:f>
        <x:v>INVESTIGATE</x:v>
      </x:c>
    </x:row>
    <x:row r="50" ht="21" customHeight="1">
      <x:c r="A50" s="41" t="n">
        <x:v>45</x:v>
      </x:c>
      <x:c r="B50" s="40" t="n">
        <x:v>46275</x:v>
      </x:c>
      <x:c r="C50" s="58" t="str">
        <x:v>JV-2026-022</x:v>
      </x:c>
      <x:c r="D50" s="58" t="str">
        <x:v>6600</x:v>
      </x:c>
      <x:c r="E50" s="41" t="str">
        <x:v>TECH</x:v>
      </x:c>
      <x:c r="F50" s="41" t="str">
        <x:v>USD</x:v>
      </x:c>
      <x:c r="G50" s="56" t="n">
        <x:v>2684.96</x:v>
      </x:c>
      <x:c r="H50" s="56" t="n">
        <x:v>0</x:v>
      </x:c>
      <x:c r="I50" s="41" t="str">
        <x:v>APPROVED</x:v>
      </x:c>
      <x:c r="J50" s="41" t="str">
        <x:v>INV-26-9022</x:v>
      </x:c>
      <x:c r="K50" s="41" t="str">
        <x:v>JV 022 | expense posting</x:v>
      </x:c>
      <x:c r="L50" s="12" t="str">
        <x:f>IF(AND(ISNUMBER(B50),B50&gt;=RULES!$B$6,B50&lt;=RULES!$B$7),"OK","FLAG")</x:f>
        <x:v>OK</x:v>
      </x:c>
      <x:c r="M50" s="12" t="str">
        <x:f>IF(AND(ISNUMBER(G50),ISNUMBER(H50),G50&gt;=0,H50&gt;=0,OR(AND(G50&gt;0,H50=0),AND(H50&gt;0,G50=0))),"OK","FLAG")</x:f>
        <x:v>OK</x:v>
      </x:c>
      <x:c r="N50" s="12" t="str">
        <x:f>IF(COUNTIF('ALLOWED VALUES'!$A$6:$A$13,D50)=1,"OK","FLAG")</x:f>
        <x:v>OK</x:v>
      </x:c>
      <x:c r="O50" s="12" t="str">
        <x:f>IF(COUNTIF('ALLOWED VALUES'!$D$6:$D$10,E50)=1,"OK","FLAG")</x:f>
        <x:v>OK</x:v>
      </x:c>
      <x:c r="P50" s="12" t="str">
        <x:f>IF(I50="APPROVED","OK","FLAG")</x:f>
        <x:v>OK</x:v>
      </x:c>
      <x:c r="Q50" s="12" t="str">
        <x:f>IF(LEN(TRIM(J50))&gt;0,"OK","FLAG")</x:f>
        <x:v>OK</x:v>
      </x:c>
      <x:c r="R50" s="12" t="str">
        <x:f>IF(F50=RULES!$B$8,"OK","FLAG")</x:f>
        <x:v>OK</x:v>
      </x:c>
      <x:c r="S50" s="12" t="str">
        <x:f>IF(COUNTIFS($C$6:$C$75,C50,$D$6:$D$75,D50,$G$6:$G$75,G50,$H$6:$H$75,H50)&gt;1,"FLAG","OK")</x:f>
        <x:v>OK</x:v>
      </x:c>
      <x:c r="T50" s="12" t="str">
        <x:f>IF(ABS(SUMIF($C$6:$C$75,C50,$G$6:$G$75)-SUMIF($C$6:$C$75,C50,$H$6:$H$75))&lt;=RULES!$B$10,"OK","FLAG")</x:f>
        <x:v>OK</x:v>
      </x:c>
      <x:c r="U50" s="12" t="str">
        <x:f>IF(MAX(ABS(G50),ABS(H50))&gt;=RULES!$B$9,"CHECK","OK")</x:f>
        <x:v>OK</x:v>
      </x:c>
      <x:c r="V50" s="12" t="str">
        <x:f>IF(COUNTIF(L50:T50,"FLAG")&gt;0,"INVESTIGATE",IF(U50="CHECK","MANUAL CHECK","CLEAR"))</x:f>
        <x:v>CLEAR</x:v>
      </x:c>
    </x:row>
    <x:row r="51" ht="21" customHeight="1">
      <x:c r="A51" s="41" t="n">
        <x:v>46</x:v>
      </x:c>
      <x:c r="B51" s="40" t="n">
        <x:v>46275</x:v>
      </x:c>
      <x:c r="C51" s="58" t="str">
        <x:v>JV-2026-022</x:v>
      </x:c>
      <x:c r="D51" s="58" t="str">
        <x:v>2100</x:v>
      </x:c>
      <x:c r="E51" s="41" t="str">
        <x:v>TECH</x:v>
      </x:c>
      <x:c r="F51" s="41" t="str">
        <x:v>USD</x:v>
      </x:c>
      <x:c r="G51" s="56" t="n">
        <x:v>0</x:v>
      </x:c>
      <x:c r="H51" s="56" t="n">
        <x:v>2684.96</x:v>
      </x:c>
      <x:c r="I51" s="41" t="str">
        <x:v>APPROVED</x:v>
      </x:c>
      <x:c r="J51" s="41" t="str">
        <x:v>INV-26-9022</x:v>
      </x:c>
      <x:c r="K51" s="41" t="str">
        <x:v>JV 022 | accrual offset</x:v>
      </x:c>
      <x:c r="L51" s="12" t="str">
        <x:f>IF(AND(ISNUMBER(B51),B51&gt;=RULES!$B$6,B51&lt;=RULES!$B$7),"OK","FLAG")</x:f>
        <x:v>OK</x:v>
      </x:c>
      <x:c r="M51" s="12" t="str">
        <x:f>IF(AND(ISNUMBER(G51),ISNUMBER(H51),G51&gt;=0,H51&gt;=0,OR(AND(G51&gt;0,H51=0),AND(H51&gt;0,G51=0))),"OK","FLAG")</x:f>
        <x:v>OK</x:v>
      </x:c>
      <x:c r="N51" s="12" t="str">
        <x:f>IF(COUNTIF('ALLOWED VALUES'!$A$6:$A$13,D51)=1,"OK","FLAG")</x:f>
        <x:v>OK</x:v>
      </x:c>
      <x:c r="O51" s="12" t="str">
        <x:f>IF(COUNTIF('ALLOWED VALUES'!$D$6:$D$10,E51)=1,"OK","FLAG")</x:f>
        <x:v>OK</x:v>
      </x:c>
      <x:c r="P51" s="12" t="str">
        <x:f>IF(I51="APPROVED","OK","FLAG")</x:f>
        <x:v>OK</x:v>
      </x:c>
      <x:c r="Q51" s="12" t="str">
        <x:f>IF(LEN(TRIM(J51))&gt;0,"OK","FLAG")</x:f>
        <x:v>OK</x:v>
      </x:c>
      <x:c r="R51" s="12" t="str">
        <x:f>IF(F51=RULES!$B$8,"OK","FLAG")</x:f>
        <x:v>OK</x:v>
      </x:c>
      <x:c r="S51" s="12" t="str">
        <x:f>IF(COUNTIFS($C$6:$C$75,C51,$D$6:$D$75,D51,$G$6:$G$75,G51,$H$6:$H$75,H51)&gt;1,"FLAG","OK")</x:f>
        <x:v>OK</x:v>
      </x:c>
      <x:c r="T51" s="12" t="str">
        <x:f>IF(ABS(SUMIF($C$6:$C$75,C51,$G$6:$G$75)-SUMIF($C$6:$C$75,C51,$H$6:$H$75))&lt;=RULES!$B$10,"OK","FLAG")</x:f>
        <x:v>OK</x:v>
      </x:c>
      <x:c r="U51" s="12" t="str">
        <x:f>IF(MAX(ABS(G51),ABS(H51))&gt;=RULES!$B$9,"CHECK","OK")</x:f>
        <x:v>OK</x:v>
      </x:c>
      <x:c r="V51" s="12" t="str">
        <x:f>IF(COUNTIF(L51:T51,"FLAG")&gt;0,"INVESTIGATE",IF(U51="CHECK","MANUAL CHECK","CLEAR"))</x:f>
        <x:v>CLEAR</x:v>
      </x:c>
    </x:row>
    <x:row r="52" ht="21" customHeight="1">
      <x:c r="A52" s="41" t="n">
        <x:v>47</x:v>
      </x:c>
      <x:c r="B52" s="40" t="n">
        <x:v>46282</x:v>
      </x:c>
      <x:c r="C52" s="58" t="str">
        <x:v>JV-2026-023</x:v>
      </x:c>
      <x:c r="D52" s="58" t="str">
        <x:v>6400</x:v>
      </x:c>
      <x:c r="E52" s="41" t="str">
        <x:v>ADMIN</x:v>
      </x:c>
      <x:c r="F52" s="41" t="str">
        <x:v>USD</x:v>
      </x:c>
      <x:c r="G52" s="56" t="n">
        <x:v>2097.96</x:v>
      </x:c>
      <x:c r="H52" s="56" t="n">
        <x:v>0</x:v>
      </x:c>
      <x:c r="I52" s="41" t="str">
        <x:v>APPROVED</x:v>
      </x:c>
      <x:c r="J52" s="41" t="str">
        <x:v>INV-26-9023</x:v>
      </x:c>
      <x:c r="K52" s="41" t="str">
        <x:v>JV 023 | expense posting</x:v>
      </x:c>
      <x:c r="L52" s="12" t="str">
        <x:f>IF(AND(ISNUMBER(B52),B52&gt;=RULES!$B$6,B52&lt;=RULES!$B$7),"OK","FLAG")</x:f>
        <x:v>OK</x:v>
      </x:c>
      <x:c r="M52" s="12" t="str">
        <x:f>IF(AND(ISNUMBER(G52),ISNUMBER(H52),G52&gt;=0,H52&gt;=0,OR(AND(G52&gt;0,H52=0),AND(H52&gt;0,G52=0))),"OK","FLAG")</x:f>
        <x:v>OK</x:v>
      </x:c>
      <x:c r="N52" s="12" t="str">
        <x:f>IF(COUNTIF('ALLOWED VALUES'!$A$6:$A$13,D52)=1,"OK","FLAG")</x:f>
        <x:v>OK</x:v>
      </x:c>
      <x:c r="O52" s="12" t="str">
        <x:f>IF(COUNTIF('ALLOWED VALUES'!$D$6:$D$10,E52)=1,"OK","FLAG")</x:f>
        <x:v>OK</x:v>
      </x:c>
      <x:c r="P52" s="12" t="str">
        <x:f>IF(I52="APPROVED","OK","FLAG")</x:f>
        <x:v>OK</x:v>
      </x:c>
      <x:c r="Q52" s="12" t="str">
        <x:f>IF(LEN(TRIM(J52))&gt;0,"OK","FLAG")</x:f>
        <x:v>OK</x:v>
      </x:c>
      <x:c r="R52" s="12" t="str">
        <x:f>IF(F52=RULES!$B$8,"OK","FLAG")</x:f>
        <x:v>OK</x:v>
      </x:c>
      <x:c r="S52" s="12" t="str">
        <x:f>IF(COUNTIFS($C$6:$C$75,C52,$D$6:$D$75,D52,$G$6:$G$75,G52,$H$6:$H$75,H52)&gt;1,"FLAG","OK")</x:f>
        <x:v>OK</x:v>
      </x:c>
      <x:c r="T52" s="12" t="str">
        <x:f>IF(ABS(SUMIF($C$6:$C$75,C52,$G$6:$G$75)-SUMIF($C$6:$C$75,C52,$H$6:$H$75))&lt;=RULES!$B$10,"OK","FLAG")</x:f>
        <x:v>OK</x:v>
      </x:c>
      <x:c r="U52" s="12" t="str">
        <x:f>IF(MAX(ABS(G52),ABS(H52))&gt;=RULES!$B$9,"CHECK","OK")</x:f>
        <x:v>OK</x:v>
      </x:c>
      <x:c r="V52" s="12" t="str">
        <x:f>IF(COUNTIF(L52:T52,"FLAG")&gt;0,"INVESTIGATE",IF(U52="CHECK","MANUAL CHECK","CLEAR"))</x:f>
        <x:v>CLEAR</x:v>
      </x:c>
    </x:row>
    <x:row r="53" ht="21" customHeight="1">
      <x:c r="A53" s="41" t="n">
        <x:v>48</x:v>
      </x:c>
      <x:c r="B53" s="40" t="n">
        <x:v>46282</x:v>
      </x:c>
      <x:c r="C53" s="58" t="str">
        <x:v>JV-2026-023</x:v>
      </x:c>
      <x:c r="D53" s="58" t="str">
        <x:v>2100</x:v>
      </x:c>
      <x:c r="E53" s="41" t="str">
        <x:v>ADMIN</x:v>
      </x:c>
      <x:c r="F53" s="41" t="str">
        <x:v>USD</x:v>
      </x:c>
      <x:c r="G53" s="56" t="n">
        <x:v>0</x:v>
      </x:c>
      <x:c r="H53" s="56" t="n">
        <x:v>2097.96</x:v>
      </x:c>
      <x:c r="I53" s="41" t="str">
        <x:v>APPROVED</x:v>
      </x:c>
      <x:c r="J53" s="41" t="str">
        <x:v>INV-26-9023</x:v>
      </x:c>
      <x:c r="K53" s="41" t="str">
        <x:v>JV 023 | accrual offset</x:v>
      </x:c>
      <x:c r="L53" s="12" t="str">
        <x:f>IF(AND(ISNUMBER(B53),B53&gt;=RULES!$B$6,B53&lt;=RULES!$B$7),"OK","FLAG")</x:f>
        <x:v>OK</x:v>
      </x:c>
      <x:c r="M53" s="12" t="str">
        <x:f>IF(AND(ISNUMBER(G53),ISNUMBER(H53),G53&gt;=0,H53&gt;=0,OR(AND(G53&gt;0,H53=0),AND(H53&gt;0,G53=0))),"OK","FLAG")</x:f>
        <x:v>OK</x:v>
      </x:c>
      <x:c r="N53" s="12" t="str">
        <x:f>IF(COUNTIF('ALLOWED VALUES'!$A$6:$A$13,D53)=1,"OK","FLAG")</x:f>
        <x:v>OK</x:v>
      </x:c>
      <x:c r="O53" s="12" t="str">
        <x:f>IF(COUNTIF('ALLOWED VALUES'!$D$6:$D$10,E53)=1,"OK","FLAG")</x:f>
        <x:v>OK</x:v>
      </x:c>
      <x:c r="P53" s="12" t="str">
        <x:f>IF(I53="APPROVED","OK","FLAG")</x:f>
        <x:v>OK</x:v>
      </x:c>
      <x:c r="Q53" s="12" t="str">
        <x:f>IF(LEN(TRIM(J53))&gt;0,"OK","FLAG")</x:f>
        <x:v>OK</x:v>
      </x:c>
      <x:c r="R53" s="12" t="str">
        <x:f>IF(F53=RULES!$B$8,"OK","FLAG")</x:f>
        <x:v>OK</x:v>
      </x:c>
      <x:c r="S53" s="12" t="str">
        <x:f>IF(COUNTIFS($C$6:$C$75,C53,$D$6:$D$75,D53,$G$6:$G$75,G53,$H$6:$H$75,H53)&gt;1,"FLAG","OK")</x:f>
        <x:v>OK</x:v>
      </x:c>
      <x:c r="T53" s="12" t="str">
        <x:f>IF(ABS(SUMIF($C$6:$C$75,C53,$G$6:$G$75)-SUMIF($C$6:$C$75,C53,$H$6:$H$75))&lt;=RULES!$B$10,"OK","FLAG")</x:f>
        <x:v>OK</x:v>
      </x:c>
      <x:c r="U53" s="12" t="str">
        <x:f>IF(MAX(ABS(G53),ABS(H53))&gt;=RULES!$B$9,"CHECK","OK")</x:f>
        <x:v>OK</x:v>
      </x:c>
      <x:c r="V53" s="12" t="str">
        <x:f>IF(COUNTIF(L53:T53,"FLAG")&gt;0,"INVESTIGATE",IF(U53="CHECK","MANUAL CHECK","CLEAR"))</x:f>
        <x:v>CLEAR</x:v>
      </x:c>
    </x:row>
    <x:row r="54" ht="21" customHeight="1">
      <x:c r="A54" s="41" t="n">
        <x:v>49</x:v>
      </x:c>
      <x:c r="B54" s="40" t="n">
        <x:v>46289</x:v>
      </x:c>
      <x:c r="C54" s="58" t="str">
        <x:v>JV-2026-024</x:v>
      </x:c>
      <x:c r="D54" s="58" t="str">
        <x:v>6200</x:v>
      </x:c>
      <x:c r="E54" s="41" t="str">
        <x:v>SALES</x:v>
      </x:c>
      <x:c r="F54" s="41" t="str">
        <x:v>USD</x:v>
      </x:c>
      <x:c r="G54" s="56" t="n">
        <x:v>2022.6</x:v>
      </x:c>
      <x:c r="H54" s="56" t="n">
        <x:v>0</x:v>
      </x:c>
      <x:c r="I54" s="41" t="str">
        <x:v>APPROVED</x:v>
      </x:c>
      <x:c r="J54" s="41" t="str">
        <x:v>INV-26-9024</x:v>
      </x:c>
      <x:c r="K54" s="41" t="str">
        <x:v>JV 024 | expense posting</x:v>
      </x:c>
      <x:c r="L54" s="12" t="str">
        <x:f>IF(AND(ISNUMBER(B54),B54&gt;=RULES!$B$6,B54&lt;=RULES!$B$7),"OK","FLAG")</x:f>
        <x:v>OK</x:v>
      </x:c>
      <x:c r="M54" s="12" t="str">
        <x:f>IF(AND(ISNUMBER(G54),ISNUMBER(H54),G54&gt;=0,H54&gt;=0,OR(AND(G54&gt;0,H54=0),AND(H54&gt;0,G54=0))),"OK","FLAG")</x:f>
        <x:v>OK</x:v>
      </x:c>
      <x:c r="N54" s="12" t="str">
        <x:f>IF(COUNTIF('ALLOWED VALUES'!$A$6:$A$13,D54)=1,"OK","FLAG")</x:f>
        <x:v>OK</x:v>
      </x:c>
      <x:c r="O54" s="12" t="str">
        <x:f>IF(COUNTIF('ALLOWED VALUES'!$D$6:$D$10,E54)=1,"OK","FLAG")</x:f>
        <x:v>OK</x:v>
      </x:c>
      <x:c r="P54" s="12" t="str">
        <x:f>IF(I54="APPROVED","OK","FLAG")</x:f>
        <x:v>OK</x:v>
      </x:c>
      <x:c r="Q54" s="12" t="str">
        <x:f>IF(LEN(TRIM(J54))&gt;0,"OK","FLAG")</x:f>
        <x:v>OK</x:v>
      </x:c>
      <x:c r="R54" s="12" t="str">
        <x:f>IF(F54=RULES!$B$8,"OK","FLAG")</x:f>
        <x:v>OK</x:v>
      </x:c>
      <x:c r="S54" s="12" t="str">
        <x:f>IF(COUNTIFS($C$6:$C$75,C54,$D$6:$D$75,D54,$G$6:$G$75,G54,$H$6:$H$75,H54)&gt;1,"FLAG","OK")</x:f>
        <x:v>OK</x:v>
      </x:c>
      <x:c r="T54" s="12" t="str">
        <x:f>IF(ABS(SUMIF($C$6:$C$75,C54,$G$6:$G$75)-SUMIF($C$6:$C$75,C54,$H$6:$H$75))&lt;=RULES!$B$10,"OK","FLAG")</x:f>
        <x:v>OK</x:v>
      </x:c>
      <x:c r="U54" s="12" t="str">
        <x:f>IF(MAX(ABS(G54),ABS(H54))&gt;=RULES!$B$9,"CHECK","OK")</x:f>
        <x:v>OK</x:v>
      </x:c>
      <x:c r="V54" s="12" t="str">
        <x:f>IF(COUNTIF(L54:T54,"FLAG")&gt;0,"INVESTIGATE",IF(U54="CHECK","MANUAL CHECK","CLEAR"))</x:f>
        <x:v>CLEAR</x:v>
      </x:c>
    </x:row>
    <x:row r="55" ht="21" customHeight="1">
      <x:c r="A55" s="41" t="n">
        <x:v>50</x:v>
      </x:c>
      <x:c r="B55" s="40" t="n">
        <x:v>46289</x:v>
      </x:c>
      <x:c r="C55" s="58" t="str">
        <x:v>JV-2026-024</x:v>
      </x:c>
      <x:c r="D55" s="58" t="str">
        <x:v>2100</x:v>
      </x:c>
      <x:c r="E55" s="41" t="str">
        <x:v>SALES</x:v>
      </x:c>
      <x:c r="F55" s="41" t="str">
        <x:v>USD</x:v>
      </x:c>
      <x:c r="G55" s="56" t="n">
        <x:v>0</x:v>
      </x:c>
      <x:c r="H55" s="56" t="n">
        <x:v>2022.6</x:v>
      </x:c>
      <x:c r="I55" s="41" t="str">
        <x:v>APPROVED</x:v>
      </x:c>
      <x:c r="J55" s="41" t="str">
        <x:v>INV-26-9024</x:v>
      </x:c>
      <x:c r="K55" s="41" t="str">
        <x:v>JV 024 | accrual offset</x:v>
      </x:c>
      <x:c r="L55" s="12" t="str">
        <x:f>IF(AND(ISNUMBER(B55),B55&gt;=RULES!$B$6,B55&lt;=RULES!$B$7),"OK","FLAG")</x:f>
        <x:v>OK</x:v>
      </x:c>
      <x:c r="M55" s="12" t="str">
        <x:f>IF(AND(ISNUMBER(G55),ISNUMBER(H55),G55&gt;=0,H55&gt;=0,OR(AND(G55&gt;0,H55=0),AND(H55&gt;0,G55=0))),"OK","FLAG")</x:f>
        <x:v>OK</x:v>
      </x:c>
      <x:c r="N55" s="12" t="str">
        <x:f>IF(COUNTIF('ALLOWED VALUES'!$A$6:$A$13,D55)=1,"OK","FLAG")</x:f>
        <x:v>OK</x:v>
      </x:c>
      <x:c r="O55" s="12" t="str">
        <x:f>IF(COUNTIF('ALLOWED VALUES'!$D$6:$D$10,E55)=1,"OK","FLAG")</x:f>
        <x:v>OK</x:v>
      </x:c>
      <x:c r="P55" s="12" t="str">
        <x:f>IF(I55="APPROVED","OK","FLAG")</x:f>
        <x:v>OK</x:v>
      </x:c>
      <x:c r="Q55" s="12" t="str">
        <x:f>IF(LEN(TRIM(J55))&gt;0,"OK","FLAG")</x:f>
        <x:v>OK</x:v>
      </x:c>
      <x:c r="R55" s="12" t="str">
        <x:f>IF(F55=RULES!$B$8,"OK","FLAG")</x:f>
        <x:v>OK</x:v>
      </x:c>
      <x:c r="S55" s="12" t="str">
        <x:f>IF(COUNTIFS($C$6:$C$75,C55,$D$6:$D$75,D55,$G$6:$G$75,G55,$H$6:$H$75,H55)&gt;1,"FLAG","OK")</x:f>
        <x:v>OK</x:v>
      </x:c>
      <x:c r="T55" s="12" t="str">
        <x:f>IF(ABS(SUMIF($C$6:$C$75,C55,$G$6:$G$75)-SUMIF($C$6:$C$75,C55,$H$6:$H$75))&lt;=RULES!$B$10,"OK","FLAG")</x:f>
        <x:v>OK</x:v>
      </x:c>
      <x:c r="U55" s="12" t="str">
        <x:f>IF(MAX(ABS(G55),ABS(H55))&gt;=RULES!$B$9,"CHECK","OK")</x:f>
        <x:v>OK</x:v>
      </x:c>
      <x:c r="V55" s="12" t="str">
        <x:f>IF(COUNTIF(L55:T55,"FLAG")&gt;0,"INVESTIGATE",IF(U55="CHECK","MANUAL CHECK","CLEAR"))</x:f>
        <x:v>CLEAR</x:v>
      </x:c>
    </x:row>
    <x:row r="56" ht="21" customHeight="1">
      <x:c r="A56" s="41" t="n">
        <x:v>51</x:v>
      </x:c>
      <x:c r="B56" s="40" t="n">
        <x:v>46267</x:v>
      </x:c>
      <x:c r="C56" s="58" t="str">
        <x:v>JV-2026-025</x:v>
      </x:c>
      <x:c r="D56" s="58" t="str">
        <x:v>8999</x:v>
      </x:c>
      <x:c r="E56" s="41" t="str">
        <x:v>OPS</x:v>
      </x:c>
      <x:c r="F56" s="41" t="str">
        <x:v>USD</x:v>
      </x:c>
      <x:c r="G56" s="56" t="n">
        <x:v>4082.86</x:v>
      </x:c>
      <x:c r="H56" s="56" t="n">
        <x:v>0</x:v>
      </x:c>
      <x:c r="I56" s="41" t="str">
        <x:v>APPROVED</x:v>
      </x:c>
      <x:c r="J56" s="41" t="str">
        <x:v>INV-26-9025</x:v>
      </x:c>
      <x:c r="K56" s="41" t="str">
        <x:v>JV 025 | expense posting</x:v>
      </x:c>
      <x:c r="L56" s="12" t="str">
        <x:f>IF(AND(ISNUMBER(B56),B56&gt;=RULES!$B$6,B56&lt;=RULES!$B$7),"OK","FLAG")</x:f>
        <x:v>OK</x:v>
      </x:c>
      <x:c r="M56" s="12" t="str">
        <x:f>IF(AND(ISNUMBER(G56),ISNUMBER(H56),G56&gt;=0,H56&gt;=0,OR(AND(G56&gt;0,H56=0),AND(H56&gt;0,G56=0))),"OK","FLAG")</x:f>
        <x:v>OK</x:v>
      </x:c>
      <x:c r="N56" s="12" t="str">
        <x:f>IF(COUNTIF('ALLOWED VALUES'!$A$6:$A$13,D56)=1,"OK","FLAG")</x:f>
        <x:v>FLAG</x:v>
      </x:c>
      <x:c r="O56" s="12" t="str">
        <x:f>IF(COUNTIF('ALLOWED VALUES'!$D$6:$D$10,E56)=1,"OK","FLAG")</x:f>
        <x:v>OK</x:v>
      </x:c>
      <x:c r="P56" s="12" t="str">
        <x:f>IF(I56="APPROVED","OK","FLAG")</x:f>
        <x:v>OK</x:v>
      </x:c>
      <x:c r="Q56" s="12" t="str">
        <x:f>IF(LEN(TRIM(J56))&gt;0,"OK","FLAG")</x:f>
        <x:v>OK</x:v>
      </x:c>
      <x:c r="R56" s="12" t="str">
        <x:f>IF(F56=RULES!$B$8,"OK","FLAG")</x:f>
        <x:v>OK</x:v>
      </x:c>
      <x:c r="S56" s="12" t="str">
        <x:f>IF(COUNTIFS($C$6:$C$75,C56,$D$6:$D$75,D56,$G$6:$G$75,G56,$H$6:$H$75,H56)&gt;1,"FLAG","OK")</x:f>
        <x:v>OK</x:v>
      </x:c>
      <x:c r="T56" s="12" t="str">
        <x:f>IF(ABS(SUMIF($C$6:$C$75,C56,$G$6:$G$75)-SUMIF($C$6:$C$75,C56,$H$6:$H$75))&lt;=RULES!$B$10,"OK","FLAG")</x:f>
        <x:v>OK</x:v>
      </x:c>
      <x:c r="U56" s="12" t="str">
        <x:f>IF(MAX(ABS(G56),ABS(H56))&gt;=RULES!$B$9,"CHECK","OK")</x:f>
        <x:v>OK</x:v>
      </x:c>
      <x:c r="V56" s="12" t="str">
        <x:f>IF(COUNTIF(L56:T56,"FLAG")&gt;0,"INVESTIGATE",IF(U56="CHECK","MANUAL CHECK","CLEAR"))</x:f>
        <x:v>INVESTIGATE</x:v>
      </x:c>
    </x:row>
    <x:row r="57" ht="21" customHeight="1">
      <x:c r="A57" s="41" t="n">
        <x:v>52</x:v>
      </x:c>
      <x:c r="B57" s="40" t="n">
        <x:v>46267</x:v>
      </x:c>
      <x:c r="C57" s="58" t="str">
        <x:v>JV-2026-025</x:v>
      </x:c>
      <x:c r="D57" s="58" t="str">
        <x:v>2100</x:v>
      </x:c>
      <x:c r="E57" s="41" t="str">
        <x:v>OPS</x:v>
      </x:c>
      <x:c r="F57" s="41" t="str">
        <x:v>USD</x:v>
      </x:c>
      <x:c r="G57" s="56" t="n">
        <x:v>0</x:v>
      </x:c>
      <x:c r="H57" s="56" t="n">
        <x:v>4082.86</x:v>
      </x:c>
      <x:c r="I57" s="41" t="str">
        <x:v>APPROVED</x:v>
      </x:c>
      <x:c r="J57" s="41" t="str">
        <x:v>INV-26-9025</x:v>
      </x:c>
      <x:c r="K57" s="41" t="str">
        <x:v>JV 025 | accrual offset</x:v>
      </x:c>
      <x:c r="L57" s="12" t="str">
        <x:f>IF(AND(ISNUMBER(B57),B57&gt;=RULES!$B$6,B57&lt;=RULES!$B$7),"OK","FLAG")</x:f>
        <x:v>OK</x:v>
      </x:c>
      <x:c r="M57" s="12" t="str">
        <x:f>IF(AND(ISNUMBER(G57),ISNUMBER(H57),G57&gt;=0,H57&gt;=0,OR(AND(G57&gt;0,H57=0),AND(H57&gt;0,G57=0))),"OK","FLAG")</x:f>
        <x:v>OK</x:v>
      </x:c>
      <x:c r="N57" s="12" t="str">
        <x:f>IF(COUNTIF('ALLOWED VALUES'!$A$6:$A$13,D57)=1,"OK","FLAG")</x:f>
        <x:v>OK</x:v>
      </x:c>
      <x:c r="O57" s="12" t="str">
        <x:f>IF(COUNTIF('ALLOWED VALUES'!$D$6:$D$10,E57)=1,"OK","FLAG")</x:f>
        <x:v>OK</x:v>
      </x:c>
      <x:c r="P57" s="12" t="str">
        <x:f>IF(I57="APPROVED","OK","FLAG")</x:f>
        <x:v>OK</x:v>
      </x:c>
      <x:c r="Q57" s="12" t="str">
        <x:f>IF(LEN(TRIM(J57))&gt;0,"OK","FLAG")</x:f>
        <x:v>OK</x:v>
      </x:c>
      <x:c r="R57" s="12" t="str">
        <x:f>IF(F57=RULES!$B$8,"OK","FLAG")</x:f>
        <x:v>OK</x:v>
      </x:c>
      <x:c r="S57" s="12" t="str">
        <x:f>IF(COUNTIFS($C$6:$C$75,C57,$D$6:$D$75,D57,$G$6:$G$75,G57,$H$6:$H$75,H57)&gt;1,"FLAG","OK")</x:f>
        <x:v>OK</x:v>
      </x:c>
      <x:c r="T57" s="12" t="str">
        <x:f>IF(ABS(SUMIF($C$6:$C$75,C57,$G$6:$G$75)-SUMIF($C$6:$C$75,C57,$H$6:$H$75))&lt;=RULES!$B$10,"OK","FLAG")</x:f>
        <x:v>OK</x:v>
      </x:c>
      <x:c r="U57" s="12" t="str">
        <x:f>IF(MAX(ABS(G57),ABS(H57))&gt;=RULES!$B$9,"CHECK","OK")</x:f>
        <x:v>OK</x:v>
      </x:c>
      <x:c r="V57" s="12" t="str">
        <x:f>IF(COUNTIF(L57:T57,"FLAG")&gt;0,"INVESTIGATE",IF(U57="CHECK","MANUAL CHECK","CLEAR"))</x:f>
        <x:v>CLEAR</x:v>
      </x:c>
    </x:row>
    <x:row r="58" ht="21" customHeight="1">
      <x:c r="A58" s="41" t="n">
        <x:v>53</x:v>
      </x:c>
      <x:c r="B58" s="40" t="n">
        <x:v>46274</x:v>
      </x:c>
      <x:c r="C58" s="58" t="str">
        <x:v>JV-2026-026</x:v>
      </x:c>
      <x:c r="D58" s="58" t="str">
        <x:v>6500</x:v>
      </x:c>
      <x:c r="E58" s="41" t="str">
        <x:v>FIN</x:v>
      </x:c>
      <x:c r="F58" s="41" t="str">
        <x:v>USD</x:v>
      </x:c>
      <x:c r="G58" s="56" t="n">
        <x:v>1140.63</x:v>
      </x:c>
      <x:c r="H58" s="56" t="n">
        <x:v>0</x:v>
      </x:c>
      <x:c r="I58" s="41" t="str">
        <x:v>APPROVED</x:v>
      </x:c>
      <x:c r="J58" s="41" t="str">
        <x:v>INV-26-9026</x:v>
      </x:c>
      <x:c r="K58" s="41" t="str">
        <x:v>JV 026 | expense posting</x:v>
      </x:c>
      <x:c r="L58" s="12" t="str">
        <x:f>IF(AND(ISNUMBER(B58),B58&gt;=RULES!$B$6,B58&lt;=RULES!$B$7),"OK","FLAG")</x:f>
        <x:v>OK</x:v>
      </x:c>
      <x:c r="M58" s="12" t="str">
        <x:f>IF(AND(ISNUMBER(G58),ISNUMBER(H58),G58&gt;=0,H58&gt;=0,OR(AND(G58&gt;0,H58=0),AND(H58&gt;0,G58=0))),"OK","FLAG")</x:f>
        <x:v>OK</x:v>
      </x:c>
      <x:c r="N58" s="12" t="str">
        <x:f>IF(COUNTIF('ALLOWED VALUES'!$A$6:$A$13,D58)=1,"OK","FLAG")</x:f>
        <x:v>OK</x:v>
      </x:c>
      <x:c r="O58" s="12" t="str">
        <x:f>IF(COUNTIF('ALLOWED VALUES'!$D$6:$D$10,E58)=1,"OK","FLAG")</x:f>
        <x:v>OK</x:v>
      </x:c>
      <x:c r="P58" s="12" t="str">
        <x:f>IF(I58="APPROVED","OK","FLAG")</x:f>
        <x:v>OK</x:v>
      </x:c>
      <x:c r="Q58" s="12" t="str">
        <x:f>IF(LEN(TRIM(J58))&gt;0,"OK","FLAG")</x:f>
        <x:v>OK</x:v>
      </x:c>
      <x:c r="R58" s="12" t="str">
        <x:f>IF(F58=RULES!$B$8,"OK","FLAG")</x:f>
        <x:v>OK</x:v>
      </x:c>
      <x:c r="S58" s="12" t="str">
        <x:f>IF(COUNTIFS($C$6:$C$75,C58,$D$6:$D$75,D58,$G$6:$G$75,G58,$H$6:$H$75,H58)&gt;1,"FLAG","OK")</x:f>
        <x:v>OK</x:v>
      </x:c>
      <x:c r="T58" s="12" t="str">
        <x:f>IF(ABS(SUMIF($C$6:$C$75,C58,$G$6:$G$75)-SUMIF($C$6:$C$75,C58,$H$6:$H$75))&lt;=RULES!$B$10,"OK","FLAG")</x:f>
        <x:v>OK</x:v>
      </x:c>
      <x:c r="U58" s="12" t="str">
        <x:f>IF(MAX(ABS(G58),ABS(H58))&gt;=RULES!$B$9,"CHECK","OK")</x:f>
        <x:v>OK</x:v>
      </x:c>
      <x:c r="V58" s="12" t="str">
        <x:f>IF(COUNTIF(L58:T58,"FLAG")&gt;0,"INVESTIGATE",IF(U58="CHECK","MANUAL CHECK","CLEAR"))</x:f>
        <x:v>CLEAR</x:v>
      </x:c>
    </x:row>
    <x:row r="59" ht="21" customHeight="1">
      <x:c r="A59" s="41" t="n">
        <x:v>54</x:v>
      </x:c>
      <x:c r="B59" s="40" t="n">
        <x:v>46274</x:v>
      </x:c>
      <x:c r="C59" s="58" t="str">
        <x:v>JV-2026-026</x:v>
      </x:c>
      <x:c r="D59" s="58" t="str">
        <x:v>2100</x:v>
      </x:c>
      <x:c r="E59" s="41" t="str">
        <x:v>FIN</x:v>
      </x:c>
      <x:c r="F59" s="41" t="str">
        <x:v>USD</x:v>
      </x:c>
      <x:c r="G59" s="56" t="n">
        <x:v>0</x:v>
      </x:c>
      <x:c r="H59" s="56" t="n">
        <x:v>1140.63</x:v>
      </x:c>
      <x:c r="I59" s="41" t="str">
        <x:v>APPROVED</x:v>
      </x:c>
      <x:c r="J59" s="41" t="str">
        <x:v>INV-26-9026</x:v>
      </x:c>
      <x:c r="K59" s="41" t="str">
        <x:v>JV 026 | accrual offset</x:v>
      </x:c>
      <x:c r="L59" s="12" t="str">
        <x:f>IF(AND(ISNUMBER(B59),B59&gt;=RULES!$B$6,B59&lt;=RULES!$B$7),"OK","FLAG")</x:f>
        <x:v>OK</x:v>
      </x:c>
      <x:c r="M59" s="12" t="str">
        <x:f>IF(AND(ISNUMBER(G59),ISNUMBER(H59),G59&gt;=0,H59&gt;=0,OR(AND(G59&gt;0,H59=0),AND(H59&gt;0,G59=0))),"OK","FLAG")</x:f>
        <x:v>OK</x:v>
      </x:c>
      <x:c r="N59" s="12" t="str">
        <x:f>IF(COUNTIF('ALLOWED VALUES'!$A$6:$A$13,D59)=1,"OK","FLAG")</x:f>
        <x:v>OK</x:v>
      </x:c>
      <x:c r="O59" s="12" t="str">
        <x:f>IF(COUNTIF('ALLOWED VALUES'!$D$6:$D$10,E59)=1,"OK","FLAG")</x:f>
        <x:v>OK</x:v>
      </x:c>
      <x:c r="P59" s="12" t="str">
        <x:f>IF(I59="APPROVED","OK","FLAG")</x:f>
        <x:v>OK</x:v>
      </x:c>
      <x:c r="Q59" s="12" t="str">
        <x:f>IF(LEN(TRIM(J59))&gt;0,"OK","FLAG")</x:f>
        <x:v>OK</x:v>
      </x:c>
      <x:c r="R59" s="12" t="str">
        <x:f>IF(F59=RULES!$B$8,"OK","FLAG")</x:f>
        <x:v>OK</x:v>
      </x:c>
      <x:c r="S59" s="12" t="str">
        <x:f>IF(COUNTIFS($C$6:$C$75,C59,$D$6:$D$75,D59,$G$6:$G$75,G59,$H$6:$H$75,H59)&gt;1,"FLAG","OK")</x:f>
        <x:v>OK</x:v>
      </x:c>
      <x:c r="T59" s="12" t="str">
        <x:f>IF(ABS(SUMIF($C$6:$C$75,C59,$G$6:$G$75)-SUMIF($C$6:$C$75,C59,$H$6:$H$75))&lt;=RULES!$B$10,"OK","FLAG")</x:f>
        <x:v>OK</x:v>
      </x:c>
      <x:c r="U59" s="12" t="str">
        <x:f>IF(MAX(ABS(G59),ABS(H59))&gt;=RULES!$B$9,"CHECK","OK")</x:f>
        <x:v>OK</x:v>
      </x:c>
      <x:c r="V59" s="12" t="str">
        <x:f>IF(COUNTIF(L59:T59,"FLAG")&gt;0,"INVESTIGATE",IF(U59="CHECK","MANUAL CHECK","CLEAR"))</x:f>
        <x:v>CLEAR</x:v>
      </x:c>
    </x:row>
    <x:row r="60" ht="21" customHeight="1">
      <x:c r="A60" s="41" t="n">
        <x:v>55</x:v>
      </x:c>
      <x:c r="B60" s="40" t="n">
        <x:v>46281</x:v>
      </x:c>
      <x:c r="C60" s="58" t="str">
        <x:v>JV-2026-027</x:v>
      </x:c>
      <x:c r="D60" s="58" t="str">
        <x:v>6300</x:v>
      </x:c>
      <x:c r="E60" s="41" t="str">
        <x:v>TECH</x:v>
      </x:c>
      <x:c r="F60" s="41" t="str">
        <x:v>EUR</x:v>
      </x:c>
      <x:c r="G60" s="56" t="n">
        <x:v>2395.22</x:v>
      </x:c>
      <x:c r="H60" s="56" t="n">
        <x:v>0</x:v>
      </x:c>
      <x:c r="I60" s="41" t="str">
        <x:v>APPROVED</x:v>
      </x:c>
      <x:c r="J60" s="41" t="str">
        <x:v>INV-26-9027</x:v>
      </x:c>
      <x:c r="K60" s="41" t="str">
        <x:v>JV 027 | expense posting</x:v>
      </x:c>
      <x:c r="L60" s="12" t="str">
        <x:f>IF(AND(ISNUMBER(B60),B60&gt;=RULES!$B$6,B60&lt;=RULES!$B$7),"OK","FLAG")</x:f>
        <x:v>OK</x:v>
      </x:c>
      <x:c r="M60" s="12" t="str">
        <x:f>IF(AND(ISNUMBER(G60),ISNUMBER(H60),G60&gt;=0,H60&gt;=0,OR(AND(G60&gt;0,H60=0),AND(H60&gt;0,G60=0))),"OK","FLAG")</x:f>
        <x:v>OK</x:v>
      </x:c>
      <x:c r="N60" s="12" t="str">
        <x:f>IF(COUNTIF('ALLOWED VALUES'!$A$6:$A$13,D60)=1,"OK","FLAG")</x:f>
        <x:v>OK</x:v>
      </x:c>
      <x:c r="O60" s="12" t="str">
        <x:f>IF(COUNTIF('ALLOWED VALUES'!$D$6:$D$10,E60)=1,"OK","FLAG")</x:f>
        <x:v>OK</x:v>
      </x:c>
      <x:c r="P60" s="12" t="str">
        <x:f>IF(I60="APPROVED","OK","FLAG")</x:f>
        <x:v>OK</x:v>
      </x:c>
      <x:c r="Q60" s="12" t="str">
        <x:f>IF(LEN(TRIM(J60))&gt;0,"OK","FLAG")</x:f>
        <x:v>OK</x:v>
      </x:c>
      <x:c r="R60" s="12" t="str">
        <x:f>IF(F60=RULES!$B$8,"OK","FLAG")</x:f>
        <x:v>FLAG</x:v>
      </x:c>
      <x:c r="S60" s="12" t="str">
        <x:f>IF(COUNTIFS($C$6:$C$75,C60,$D$6:$D$75,D60,$G$6:$G$75,G60,$H$6:$H$75,H60)&gt;1,"FLAG","OK")</x:f>
        <x:v>OK</x:v>
      </x:c>
      <x:c r="T60" s="12" t="str">
        <x:f>IF(ABS(SUMIF($C$6:$C$75,C60,$G$6:$G$75)-SUMIF($C$6:$C$75,C60,$H$6:$H$75))&lt;=RULES!$B$10,"OK","FLAG")</x:f>
        <x:v>OK</x:v>
      </x:c>
      <x:c r="U60" s="12" t="str">
        <x:f>IF(MAX(ABS(G60),ABS(H60))&gt;=RULES!$B$9,"CHECK","OK")</x:f>
        <x:v>OK</x:v>
      </x:c>
      <x:c r="V60" s="12" t="str">
        <x:f>IF(COUNTIF(L60:T60,"FLAG")&gt;0,"INVESTIGATE",IF(U60="CHECK","MANUAL CHECK","CLEAR"))</x:f>
        <x:v>INVESTIGATE</x:v>
      </x:c>
    </x:row>
    <x:row r="61" ht="21" customHeight="1">
      <x:c r="A61" s="41" t="n">
        <x:v>56</x:v>
      </x:c>
      <x:c r="B61" s="40" t="n">
        <x:v>46281</x:v>
      </x:c>
      <x:c r="C61" s="58" t="str">
        <x:v>JV-2026-027</x:v>
      </x:c>
      <x:c r="D61" s="58" t="str">
        <x:v>2100</x:v>
      </x:c>
      <x:c r="E61" s="41" t="str">
        <x:v>TECH</x:v>
      </x:c>
      <x:c r="F61" s="41" t="str">
        <x:v>EUR</x:v>
      </x:c>
      <x:c r="G61" s="56" t="n">
        <x:v>0</x:v>
      </x:c>
      <x:c r="H61" s="56" t="n">
        <x:v>2395.22</x:v>
      </x:c>
      <x:c r="I61" s="41" t="str">
        <x:v>APPROVED</x:v>
      </x:c>
      <x:c r="J61" s="41" t="str">
        <x:v>INV-26-9027</x:v>
      </x:c>
      <x:c r="K61" s="41" t="str">
        <x:v>JV 027 | accrual offset</x:v>
      </x:c>
      <x:c r="L61" s="12" t="str">
        <x:f>IF(AND(ISNUMBER(B61),B61&gt;=RULES!$B$6,B61&lt;=RULES!$B$7),"OK","FLAG")</x:f>
        <x:v>OK</x:v>
      </x:c>
      <x:c r="M61" s="12" t="str">
        <x:f>IF(AND(ISNUMBER(G61),ISNUMBER(H61),G61&gt;=0,H61&gt;=0,OR(AND(G61&gt;0,H61=0),AND(H61&gt;0,G61=0))),"OK","FLAG")</x:f>
        <x:v>OK</x:v>
      </x:c>
      <x:c r="N61" s="12" t="str">
        <x:f>IF(COUNTIF('ALLOWED VALUES'!$A$6:$A$13,D61)=1,"OK","FLAG")</x:f>
        <x:v>OK</x:v>
      </x:c>
      <x:c r="O61" s="12" t="str">
        <x:f>IF(COUNTIF('ALLOWED VALUES'!$D$6:$D$10,E61)=1,"OK","FLAG")</x:f>
        <x:v>OK</x:v>
      </x:c>
      <x:c r="P61" s="12" t="str">
        <x:f>IF(I61="APPROVED","OK","FLAG")</x:f>
        <x:v>OK</x:v>
      </x:c>
      <x:c r="Q61" s="12" t="str">
        <x:f>IF(LEN(TRIM(J61))&gt;0,"OK","FLAG")</x:f>
        <x:v>OK</x:v>
      </x:c>
      <x:c r="R61" s="12" t="str">
        <x:f>IF(F61=RULES!$B$8,"OK","FLAG")</x:f>
        <x:v>FLAG</x:v>
      </x:c>
      <x:c r="S61" s="12" t="str">
        <x:f>IF(COUNTIFS($C$6:$C$75,C61,$D$6:$D$75,D61,$G$6:$G$75,G61,$H$6:$H$75,H61)&gt;1,"FLAG","OK")</x:f>
        <x:v>OK</x:v>
      </x:c>
      <x:c r="T61" s="12" t="str">
        <x:f>IF(ABS(SUMIF($C$6:$C$75,C61,$G$6:$G$75)-SUMIF($C$6:$C$75,C61,$H$6:$H$75))&lt;=RULES!$B$10,"OK","FLAG")</x:f>
        <x:v>OK</x:v>
      </x:c>
      <x:c r="U61" s="12" t="str">
        <x:f>IF(MAX(ABS(G61),ABS(H61))&gt;=RULES!$B$9,"CHECK","OK")</x:f>
        <x:v>OK</x:v>
      </x:c>
      <x:c r="V61" s="12" t="str">
        <x:f>IF(COUNTIF(L61:T61,"FLAG")&gt;0,"INVESTIGATE",IF(U61="CHECK","MANUAL CHECK","CLEAR"))</x:f>
        <x:v>INVESTIGATE</x:v>
      </x:c>
    </x:row>
    <x:row r="62" ht="21" customHeight="1">
      <x:c r="A62" s="41" t="n">
        <x:v>57</x:v>
      </x:c>
      <x:c r="B62" s="40" t="n">
        <x:v>46288</x:v>
      </x:c>
      <x:c r="C62" s="58" t="str">
        <x:v>JV-2026-028</x:v>
      </x:c>
      <x:c r="D62" s="58" t="str">
        <x:v>6100</x:v>
      </x:c>
      <x:c r="E62" s="41" t="str">
        <x:v>ADMIN</x:v>
      </x:c>
      <x:c r="F62" s="41" t="str">
        <x:v>USD</x:v>
      </x:c>
      <x:c r="G62" s="56" t="n">
        <x:v>3075.02</x:v>
      </x:c>
      <x:c r="H62" s="56" t="n">
        <x:v>0</x:v>
      </x:c>
      <x:c r="I62" s="41" t="str">
        <x:v>APPROVED</x:v>
      </x:c>
      <x:c r="J62" s="41" t="str">
        <x:v>INV-26-9028</x:v>
      </x:c>
      <x:c r="K62" s="41" t="str">
        <x:v>JV 028 | expense posting</x:v>
      </x:c>
      <x:c r="L62" s="12" t="str">
        <x:f>IF(AND(ISNUMBER(B62),B62&gt;=RULES!$B$6,B62&lt;=RULES!$B$7),"OK","FLAG")</x:f>
        <x:v>OK</x:v>
      </x:c>
      <x:c r="M62" s="12" t="str">
        <x:f>IF(AND(ISNUMBER(G62),ISNUMBER(H62),G62&gt;=0,H62&gt;=0,OR(AND(G62&gt;0,H62=0),AND(H62&gt;0,G62=0))),"OK","FLAG")</x:f>
        <x:v>OK</x:v>
      </x:c>
      <x:c r="N62" s="12" t="str">
        <x:f>IF(COUNTIF('ALLOWED VALUES'!$A$6:$A$13,D62)=1,"OK","FLAG")</x:f>
        <x:v>OK</x:v>
      </x:c>
      <x:c r="O62" s="12" t="str">
        <x:f>IF(COUNTIF('ALLOWED VALUES'!$D$6:$D$10,E62)=1,"OK","FLAG")</x:f>
        <x:v>OK</x:v>
      </x:c>
      <x:c r="P62" s="12" t="str">
        <x:f>IF(I62="APPROVED","OK","FLAG")</x:f>
        <x:v>OK</x:v>
      </x:c>
      <x:c r="Q62" s="12" t="str">
        <x:f>IF(LEN(TRIM(J62))&gt;0,"OK","FLAG")</x:f>
        <x:v>OK</x:v>
      </x:c>
      <x:c r="R62" s="12" t="str">
        <x:f>IF(F62=RULES!$B$8,"OK","FLAG")</x:f>
        <x:v>OK</x:v>
      </x:c>
      <x:c r="S62" s="12" t="str">
        <x:f>IF(COUNTIFS($C$6:$C$75,C62,$D$6:$D$75,D62,$G$6:$G$75,G62,$H$6:$H$75,H62)&gt;1,"FLAG","OK")</x:f>
        <x:v>OK</x:v>
      </x:c>
      <x:c r="T62" s="12" t="str">
        <x:f>IF(ABS(SUMIF($C$6:$C$75,C62,$G$6:$G$75)-SUMIF($C$6:$C$75,C62,$H$6:$H$75))&lt;=RULES!$B$10,"OK","FLAG")</x:f>
        <x:v>OK</x:v>
      </x:c>
      <x:c r="U62" s="12" t="str">
        <x:f>IF(MAX(ABS(G62),ABS(H62))&gt;=RULES!$B$9,"CHECK","OK")</x:f>
        <x:v>OK</x:v>
      </x:c>
      <x:c r="V62" s="12" t="str">
        <x:f>IF(COUNTIF(L62:T62,"FLAG")&gt;0,"INVESTIGATE",IF(U62="CHECK","MANUAL CHECK","CLEAR"))</x:f>
        <x:v>CLEAR</x:v>
      </x:c>
    </x:row>
    <x:row r="63" ht="21" customHeight="1">
      <x:c r="A63" s="41" t="n">
        <x:v>58</x:v>
      </x:c>
      <x:c r="B63" s="40" t="n">
        <x:v>46288</x:v>
      </x:c>
      <x:c r="C63" s="58" t="str">
        <x:v>JV-2026-028</x:v>
      </x:c>
      <x:c r="D63" s="58" t="str">
        <x:v>2100</x:v>
      </x:c>
      <x:c r="E63" s="41" t="str">
        <x:v>ADMIN</x:v>
      </x:c>
      <x:c r="F63" s="41" t="str">
        <x:v>USD</x:v>
      </x:c>
      <x:c r="G63" s="56" t="n">
        <x:v>0</x:v>
      </x:c>
      <x:c r="H63" s="56" t="n">
        <x:v>3075.02</x:v>
      </x:c>
      <x:c r="I63" s="41" t="str">
        <x:v>APPROVED</x:v>
      </x:c>
      <x:c r="J63" s="41" t="str">
        <x:v>INV-26-9028</x:v>
      </x:c>
      <x:c r="K63" s="41" t="str">
        <x:v>JV 028 | accrual offset</x:v>
      </x:c>
      <x:c r="L63" s="12" t="str">
        <x:f>IF(AND(ISNUMBER(B63),B63&gt;=RULES!$B$6,B63&lt;=RULES!$B$7),"OK","FLAG")</x:f>
        <x:v>OK</x:v>
      </x:c>
      <x:c r="M63" s="12" t="str">
        <x:f>IF(AND(ISNUMBER(G63),ISNUMBER(H63),G63&gt;=0,H63&gt;=0,OR(AND(G63&gt;0,H63=0),AND(H63&gt;0,G63=0))),"OK","FLAG")</x:f>
        <x:v>OK</x:v>
      </x:c>
      <x:c r="N63" s="12" t="str">
        <x:f>IF(COUNTIF('ALLOWED VALUES'!$A$6:$A$13,D63)=1,"OK","FLAG")</x:f>
        <x:v>OK</x:v>
      </x:c>
      <x:c r="O63" s="12" t="str">
        <x:f>IF(COUNTIF('ALLOWED VALUES'!$D$6:$D$10,E63)=1,"OK","FLAG")</x:f>
        <x:v>OK</x:v>
      </x:c>
      <x:c r="P63" s="12" t="str">
        <x:f>IF(I63="APPROVED","OK","FLAG")</x:f>
        <x:v>OK</x:v>
      </x:c>
      <x:c r="Q63" s="12" t="str">
        <x:f>IF(LEN(TRIM(J63))&gt;0,"OK","FLAG")</x:f>
        <x:v>OK</x:v>
      </x:c>
      <x:c r="R63" s="12" t="str">
        <x:f>IF(F63=RULES!$B$8,"OK","FLAG")</x:f>
        <x:v>OK</x:v>
      </x:c>
      <x:c r="S63" s="12" t="str">
        <x:f>IF(COUNTIFS($C$6:$C$75,C63,$D$6:$D$75,D63,$G$6:$G$75,G63,$H$6:$H$75,H63)&gt;1,"FLAG","OK")</x:f>
        <x:v>OK</x:v>
      </x:c>
      <x:c r="T63" s="12" t="str">
        <x:f>IF(ABS(SUMIF($C$6:$C$75,C63,$G$6:$G$75)-SUMIF($C$6:$C$75,C63,$H$6:$H$75))&lt;=RULES!$B$10,"OK","FLAG")</x:f>
        <x:v>OK</x:v>
      </x:c>
      <x:c r="U63" s="12" t="str">
        <x:f>IF(MAX(ABS(G63),ABS(H63))&gt;=RULES!$B$9,"CHECK","OK")</x:f>
        <x:v>OK</x:v>
      </x:c>
      <x:c r="V63" s="12" t="str">
        <x:f>IF(COUNTIF(L63:T63,"FLAG")&gt;0,"INVESTIGATE",IF(U63="CHECK","MANUAL CHECK","CLEAR"))</x:f>
        <x:v>CLEAR</x:v>
      </x:c>
    </x:row>
    <x:row r="64" ht="21" customHeight="1">
      <x:c r="A64" s="41" t="n">
        <x:v>59</x:v>
      </x:c>
      <x:c r="B64" s="40" t="n">
        <x:v>46266</x:v>
      </x:c>
      <x:c r="C64" s="58" t="str">
        <x:v>JV-2026-029</x:v>
      </x:c>
      <x:c r="D64" s="58" t="str">
        <x:v>6600</x:v>
      </x:c>
      <x:c r="E64" s="41" t="str">
        <x:v>SALES</x:v>
      </x:c>
      <x:c r="F64" s="41" t="str">
        <x:v>USD</x:v>
      </x:c>
      <x:c r="G64" s="56" t="n">
        <x:v>2680.95</x:v>
      </x:c>
      <x:c r="H64" s="56" t="n">
        <x:v>0</x:v>
      </x:c>
      <x:c r="I64" s="41" t="str">
        <x:v>APPROVED</x:v>
      </x:c>
      <x:c r="J64" s="41" t="str">
        <x:v>INV-26-9029</x:v>
      </x:c>
      <x:c r="K64" s="41" t="str">
        <x:v>JV 029 | expense posting</x:v>
      </x:c>
      <x:c r="L64" s="12" t="str">
        <x:f>IF(AND(ISNUMBER(B64),B64&gt;=RULES!$B$6,B64&lt;=RULES!$B$7),"OK","FLAG")</x:f>
        <x:v>OK</x:v>
      </x:c>
      <x:c r="M64" s="12" t="str">
        <x:f>IF(AND(ISNUMBER(G64),ISNUMBER(H64),G64&gt;=0,H64&gt;=0,OR(AND(G64&gt;0,H64=0),AND(H64&gt;0,G64=0))),"OK","FLAG")</x:f>
        <x:v>OK</x:v>
      </x:c>
      <x:c r="N64" s="12" t="str">
        <x:f>IF(COUNTIF('ALLOWED VALUES'!$A$6:$A$13,D64)=1,"OK","FLAG")</x:f>
        <x:v>OK</x:v>
      </x:c>
      <x:c r="O64" s="12" t="str">
        <x:f>IF(COUNTIF('ALLOWED VALUES'!$D$6:$D$10,E64)=1,"OK","FLAG")</x:f>
        <x:v>OK</x:v>
      </x:c>
      <x:c r="P64" s="12" t="str">
        <x:f>IF(I64="APPROVED","OK","FLAG")</x:f>
        <x:v>OK</x:v>
      </x:c>
      <x:c r="Q64" s="12" t="str">
        <x:f>IF(LEN(TRIM(J64))&gt;0,"OK","FLAG")</x:f>
        <x:v>OK</x:v>
      </x:c>
      <x:c r="R64" s="12" t="str">
        <x:f>IF(F64=RULES!$B$8,"OK","FLAG")</x:f>
        <x:v>OK</x:v>
      </x:c>
      <x:c r="S64" s="12" t="str">
        <x:f>IF(COUNTIFS($C$6:$C$75,C64,$D$6:$D$75,D64,$G$6:$G$75,G64,$H$6:$H$75,H64)&gt;1,"FLAG","OK")</x:f>
        <x:v>OK</x:v>
      </x:c>
      <x:c r="T64" s="12" t="str">
        <x:f>IF(ABS(SUMIF($C$6:$C$75,C64,$G$6:$G$75)-SUMIF($C$6:$C$75,C64,$H$6:$H$75))&lt;=RULES!$B$10,"OK","FLAG")</x:f>
        <x:v>OK</x:v>
      </x:c>
      <x:c r="U64" s="12" t="str">
        <x:f>IF(MAX(ABS(G64),ABS(H64))&gt;=RULES!$B$9,"CHECK","OK")</x:f>
        <x:v>OK</x:v>
      </x:c>
      <x:c r="V64" s="12" t="str">
        <x:f>IF(COUNTIF(L64:T64,"FLAG")&gt;0,"INVESTIGATE",IF(U64="CHECK","MANUAL CHECK","CLEAR"))</x:f>
        <x:v>CLEAR</x:v>
      </x:c>
    </x:row>
    <x:row r="65" ht="21" customHeight="1">
      <x:c r="A65" s="41" t="n">
        <x:v>60</x:v>
      </x:c>
      <x:c r="B65" s="40" t="n">
        <x:v>46266</x:v>
      </x:c>
      <x:c r="C65" s="58" t="str">
        <x:v>JV-2026-029</x:v>
      </x:c>
      <x:c r="D65" s="58" t="str">
        <x:v>2100</x:v>
      </x:c>
      <x:c r="E65" s="41" t="str">
        <x:v>SALES</x:v>
      </x:c>
      <x:c r="F65" s="41" t="str">
        <x:v>USD</x:v>
      </x:c>
      <x:c r="G65" s="56" t="n">
        <x:v>0</x:v>
      </x:c>
      <x:c r="H65" s="56" t="n">
        <x:v>2680.95</x:v>
      </x:c>
      <x:c r="I65" s="41" t="str">
        <x:v>APPROVED</x:v>
      </x:c>
      <x:c r="J65" s="41" t="str">
        <x:v>INV-26-9029</x:v>
      </x:c>
      <x:c r="K65" s="41" t="str">
        <x:v>JV 029 | accrual offset</x:v>
      </x:c>
      <x:c r="L65" s="12" t="str">
        <x:f>IF(AND(ISNUMBER(B65),B65&gt;=RULES!$B$6,B65&lt;=RULES!$B$7),"OK","FLAG")</x:f>
        <x:v>OK</x:v>
      </x:c>
      <x:c r="M65" s="12" t="str">
        <x:f>IF(AND(ISNUMBER(G65),ISNUMBER(H65),G65&gt;=0,H65&gt;=0,OR(AND(G65&gt;0,H65=0),AND(H65&gt;0,G65=0))),"OK","FLAG")</x:f>
        <x:v>OK</x:v>
      </x:c>
      <x:c r="N65" s="12" t="str">
        <x:f>IF(COUNTIF('ALLOWED VALUES'!$A$6:$A$13,D65)=1,"OK","FLAG")</x:f>
        <x:v>OK</x:v>
      </x:c>
      <x:c r="O65" s="12" t="str">
        <x:f>IF(COUNTIF('ALLOWED VALUES'!$D$6:$D$10,E65)=1,"OK","FLAG")</x:f>
        <x:v>OK</x:v>
      </x:c>
      <x:c r="P65" s="12" t="str">
        <x:f>IF(I65="APPROVED","OK","FLAG")</x:f>
        <x:v>OK</x:v>
      </x:c>
      <x:c r="Q65" s="12" t="str">
        <x:f>IF(LEN(TRIM(J65))&gt;0,"OK","FLAG")</x:f>
        <x:v>OK</x:v>
      </x:c>
      <x:c r="R65" s="12" t="str">
        <x:f>IF(F65=RULES!$B$8,"OK","FLAG")</x:f>
        <x:v>OK</x:v>
      </x:c>
      <x:c r="S65" s="12" t="str">
        <x:f>IF(COUNTIFS($C$6:$C$75,C65,$D$6:$D$75,D65,$G$6:$G$75,G65,$H$6:$H$75,H65)&gt;1,"FLAG","OK")</x:f>
        <x:v>OK</x:v>
      </x:c>
      <x:c r="T65" s="12" t="str">
        <x:f>IF(ABS(SUMIF($C$6:$C$75,C65,$G$6:$G$75)-SUMIF($C$6:$C$75,C65,$H$6:$H$75))&lt;=RULES!$B$10,"OK","FLAG")</x:f>
        <x:v>OK</x:v>
      </x:c>
      <x:c r="U65" s="12" t="str">
        <x:f>IF(MAX(ABS(G65),ABS(H65))&gt;=RULES!$B$9,"CHECK","OK")</x:f>
        <x:v>OK</x:v>
      </x:c>
      <x:c r="V65" s="12" t="str">
        <x:f>IF(COUNTIF(L65:T65,"FLAG")&gt;0,"INVESTIGATE",IF(U65="CHECK","MANUAL CHECK","CLEAR"))</x:f>
        <x:v>CLEAR</x:v>
      </x:c>
    </x:row>
    <x:row r="66" ht="21" customHeight="1">
      <x:c r="A66" s="41" t="n">
        <x:v>61</x:v>
      </x:c>
      <x:c r="B66" s="40" t="n">
        <x:v>46273</x:v>
      </x:c>
      <x:c r="C66" s="58" t="str">
        <x:v>JV-2026-030</x:v>
      </x:c>
      <x:c r="D66" s="58" t="str">
        <x:v>6400</x:v>
      </x:c>
      <x:c r="E66" s="41" t="str">
        <x:v>OPS</x:v>
      </x:c>
      <x:c r="F66" s="41" t="str">
        <x:v>USD</x:v>
      </x:c>
      <x:c r="G66" s="56" t="n">
        <x:v>-425</x:v>
      </x:c>
      <x:c r="H66" s="56" t="n">
        <x:v>0</x:v>
      </x:c>
      <x:c r="I66" s="41" t="str">
        <x:v>APPROVED</x:v>
      </x:c>
      <x:c r="J66" s="41" t="str">
        <x:v>INV-26-9030</x:v>
      </x:c>
      <x:c r="K66" s="41" t="str">
        <x:v>JV 030 | expense posting</x:v>
      </x:c>
      <x:c r="L66" s="12" t="str">
        <x:f>IF(AND(ISNUMBER(B66),B66&gt;=RULES!$B$6,B66&lt;=RULES!$B$7),"OK","FLAG")</x:f>
        <x:v>OK</x:v>
      </x:c>
      <x:c r="M66" s="12" t="str">
        <x:f>IF(AND(ISNUMBER(G66),ISNUMBER(H66),G66&gt;=0,H66&gt;=0,OR(AND(G66&gt;0,H66=0),AND(H66&gt;0,G66=0))),"OK","FLAG")</x:f>
        <x:v>FLAG</x:v>
      </x:c>
      <x:c r="N66" s="12" t="str">
        <x:f>IF(COUNTIF('ALLOWED VALUES'!$A$6:$A$13,D66)=1,"OK","FLAG")</x:f>
        <x:v>OK</x:v>
      </x:c>
      <x:c r="O66" s="12" t="str">
        <x:f>IF(COUNTIF('ALLOWED VALUES'!$D$6:$D$10,E66)=1,"OK","FLAG")</x:f>
        <x:v>OK</x:v>
      </x:c>
      <x:c r="P66" s="12" t="str">
        <x:f>IF(I66="APPROVED","OK","FLAG")</x:f>
        <x:v>OK</x:v>
      </x:c>
      <x:c r="Q66" s="12" t="str">
        <x:f>IF(LEN(TRIM(J66))&gt;0,"OK","FLAG")</x:f>
        <x:v>OK</x:v>
      </x:c>
      <x:c r="R66" s="12" t="str">
        <x:f>IF(F66=RULES!$B$8,"OK","FLAG")</x:f>
        <x:v>OK</x:v>
      </x:c>
      <x:c r="S66" s="12" t="str">
        <x:f>IF(COUNTIFS($C$6:$C$75,C66,$D$6:$D$75,D66,$G$6:$G$75,G66,$H$6:$H$75,H66)&gt;1,"FLAG","OK")</x:f>
        <x:v>OK</x:v>
      </x:c>
      <x:c r="T66" s="12" t="str">
        <x:f>IF(ABS(SUMIF($C$6:$C$75,C66,$G$6:$G$75)-SUMIF($C$6:$C$75,C66,$H$6:$H$75))&lt;=RULES!$B$10,"OK","FLAG")</x:f>
        <x:v>OK</x:v>
      </x:c>
      <x:c r="U66" s="12" t="str">
        <x:f>IF(MAX(ABS(G66),ABS(H66))&gt;=RULES!$B$9,"CHECK","OK")</x:f>
        <x:v>OK</x:v>
      </x:c>
      <x:c r="V66" s="12" t="str">
        <x:f>IF(COUNTIF(L66:T66,"FLAG")&gt;0,"INVESTIGATE",IF(U66="CHECK","MANUAL CHECK","CLEAR"))</x:f>
        <x:v>INVESTIGATE</x:v>
      </x:c>
    </x:row>
    <x:row r="67" ht="21" customHeight="1">
      <x:c r="A67" s="41" t="n">
        <x:v>62</x:v>
      </x:c>
      <x:c r="B67" s="40" t="n">
        <x:v>46273</x:v>
      </x:c>
      <x:c r="C67" s="58" t="str">
        <x:v>JV-2026-030</x:v>
      </x:c>
      <x:c r="D67" s="58" t="str">
        <x:v>2100</x:v>
      </x:c>
      <x:c r="E67" s="41" t="str">
        <x:v>OPS</x:v>
      </x:c>
      <x:c r="F67" s="41" t="str">
        <x:v>USD</x:v>
      </x:c>
      <x:c r="G67" s="56" t="n">
        <x:v>0</x:v>
      </x:c>
      <x:c r="H67" s="56" t="n">
        <x:v>-425</x:v>
      </x:c>
      <x:c r="I67" s="41" t="str">
        <x:v>APPROVED</x:v>
      </x:c>
      <x:c r="J67" s="41" t="str">
        <x:v>INV-26-9030</x:v>
      </x:c>
      <x:c r="K67" s="41" t="str">
        <x:v>JV 030 | accrual offset</x:v>
      </x:c>
      <x:c r="L67" s="12" t="str">
        <x:f>IF(AND(ISNUMBER(B67),B67&gt;=RULES!$B$6,B67&lt;=RULES!$B$7),"OK","FLAG")</x:f>
        <x:v>OK</x:v>
      </x:c>
      <x:c r="M67" s="12" t="str">
        <x:f>IF(AND(ISNUMBER(G67),ISNUMBER(H67),G67&gt;=0,H67&gt;=0,OR(AND(G67&gt;0,H67=0),AND(H67&gt;0,G67=0))),"OK","FLAG")</x:f>
        <x:v>FLAG</x:v>
      </x:c>
      <x:c r="N67" s="12" t="str">
        <x:f>IF(COUNTIF('ALLOWED VALUES'!$A$6:$A$13,D67)=1,"OK","FLAG")</x:f>
        <x:v>OK</x:v>
      </x:c>
      <x:c r="O67" s="12" t="str">
        <x:f>IF(COUNTIF('ALLOWED VALUES'!$D$6:$D$10,E67)=1,"OK","FLAG")</x:f>
        <x:v>OK</x:v>
      </x:c>
      <x:c r="P67" s="12" t="str">
        <x:f>IF(I67="APPROVED","OK","FLAG")</x:f>
        <x:v>OK</x:v>
      </x:c>
      <x:c r="Q67" s="12" t="str">
        <x:f>IF(LEN(TRIM(J67))&gt;0,"OK","FLAG")</x:f>
        <x:v>OK</x:v>
      </x:c>
      <x:c r="R67" s="12" t="str">
        <x:f>IF(F67=RULES!$B$8,"OK","FLAG")</x:f>
        <x:v>OK</x:v>
      </x:c>
      <x:c r="S67" s="12" t="str">
        <x:f>IF(COUNTIFS($C$6:$C$75,C67,$D$6:$D$75,D67,$G$6:$G$75,G67,$H$6:$H$75,H67)&gt;1,"FLAG","OK")</x:f>
        <x:v>OK</x:v>
      </x:c>
      <x:c r="T67" s="12" t="str">
        <x:f>IF(ABS(SUMIF($C$6:$C$75,C67,$G$6:$G$75)-SUMIF($C$6:$C$75,C67,$H$6:$H$75))&lt;=RULES!$B$10,"OK","FLAG")</x:f>
        <x:v>OK</x:v>
      </x:c>
      <x:c r="U67" s="12" t="str">
        <x:f>IF(MAX(ABS(G67),ABS(H67))&gt;=RULES!$B$9,"CHECK","OK")</x:f>
        <x:v>OK</x:v>
      </x:c>
      <x:c r="V67" s="12" t="str">
        <x:f>IF(COUNTIF(L67:T67,"FLAG")&gt;0,"INVESTIGATE",IF(U67="CHECK","MANUAL CHECK","CLEAR"))</x:f>
        <x:v>INVESTIGATE</x:v>
      </x:c>
    </x:row>
    <x:row r="68" ht="21" customHeight="1">
      <x:c r="A68" s="41" t="n">
        <x:v>63</x:v>
      </x:c>
      <x:c r="B68" s="40" t="n">
        <x:v>46280</x:v>
      </x:c>
      <x:c r="C68" s="58" t="str">
        <x:v>JV-2026-031</x:v>
      </x:c>
      <x:c r="D68" s="58" t="str">
        <x:v>6200</x:v>
      </x:c>
      <x:c r="E68" s="41" t="str">
        <x:v>FIN</x:v>
      </x:c>
      <x:c r="F68" s="41" t="str">
        <x:v>USD</x:v>
      </x:c>
      <x:c r="G68" s="56" t="n">
        <x:v>1636.99</x:v>
      </x:c>
      <x:c r="H68" s="56" t="n">
        <x:v>0</x:v>
      </x:c>
      <x:c r="I68" s="41" t="str">
        <x:v>APPROVED</x:v>
      </x:c>
      <x:c r="J68" s="41" t="str">
        <x:v>INV-26-9031</x:v>
      </x:c>
      <x:c r="K68" s="41" t="str">
        <x:v>JV 031 | expense posting</x:v>
      </x:c>
      <x:c r="L68" s="12" t="str">
        <x:f>IF(AND(ISNUMBER(B68),B68&gt;=RULES!$B$6,B68&lt;=RULES!$B$7),"OK","FLAG")</x:f>
        <x:v>OK</x:v>
      </x:c>
      <x:c r="M68" s="12" t="str">
        <x:f>IF(AND(ISNUMBER(G68),ISNUMBER(H68),G68&gt;=0,H68&gt;=0,OR(AND(G68&gt;0,H68=0),AND(H68&gt;0,G68=0))),"OK","FLAG")</x:f>
        <x:v>OK</x:v>
      </x:c>
      <x:c r="N68" s="12" t="str">
        <x:f>IF(COUNTIF('ALLOWED VALUES'!$A$6:$A$13,D68)=1,"OK","FLAG")</x:f>
        <x:v>OK</x:v>
      </x:c>
      <x:c r="O68" s="12" t="str">
        <x:f>IF(COUNTIF('ALLOWED VALUES'!$D$6:$D$10,E68)=1,"OK","FLAG")</x:f>
        <x:v>OK</x:v>
      </x:c>
      <x:c r="P68" s="12" t="str">
        <x:f>IF(I68="APPROVED","OK","FLAG")</x:f>
        <x:v>OK</x:v>
      </x:c>
      <x:c r="Q68" s="12" t="str">
        <x:f>IF(LEN(TRIM(J68))&gt;0,"OK","FLAG")</x:f>
        <x:v>OK</x:v>
      </x:c>
      <x:c r="R68" s="12" t="str">
        <x:f>IF(F68=RULES!$B$8,"OK","FLAG")</x:f>
        <x:v>OK</x:v>
      </x:c>
      <x:c r="S68" s="12" t="str">
        <x:f>IF(COUNTIFS($C$6:$C$75,C68,$D$6:$D$75,D68,$G$6:$G$75,G68,$H$6:$H$75,H68)&gt;1,"FLAG","OK")</x:f>
        <x:v>OK</x:v>
      </x:c>
      <x:c r="T68" s="12" t="str">
        <x:f>IF(ABS(SUMIF($C$6:$C$75,C68,$G$6:$G$75)-SUMIF($C$6:$C$75,C68,$H$6:$H$75))&lt;=RULES!$B$10,"OK","FLAG")</x:f>
        <x:v>OK</x:v>
      </x:c>
      <x:c r="U68" s="12" t="str">
        <x:f>IF(MAX(ABS(G68),ABS(H68))&gt;=RULES!$B$9,"CHECK","OK")</x:f>
        <x:v>OK</x:v>
      </x:c>
      <x:c r="V68" s="12" t="str">
        <x:f>IF(COUNTIF(L68:T68,"FLAG")&gt;0,"INVESTIGATE",IF(U68="CHECK","MANUAL CHECK","CLEAR"))</x:f>
        <x:v>CLEAR</x:v>
      </x:c>
    </x:row>
    <x:row r="69" ht="21" customHeight="1">
      <x:c r="A69" s="41" t="n">
        <x:v>64</x:v>
      </x:c>
      <x:c r="B69" s="40" t="n">
        <x:v>46280</x:v>
      </x:c>
      <x:c r="C69" s="58" t="str">
        <x:v>JV-2026-031</x:v>
      </x:c>
      <x:c r="D69" s="58" t="str">
        <x:v>2100</x:v>
      </x:c>
      <x:c r="E69" s="41" t="str">
        <x:v>FIN</x:v>
      </x:c>
      <x:c r="F69" s="41" t="str">
        <x:v>USD</x:v>
      </x:c>
      <x:c r="G69" s="56" t="n">
        <x:v>0</x:v>
      </x:c>
      <x:c r="H69" s="56" t="n">
        <x:v>1636.99</x:v>
      </x:c>
      <x:c r="I69" s="41" t="str">
        <x:v>APPROVED</x:v>
      </x:c>
      <x:c r="J69" s="41" t="str">
        <x:v>INV-26-9031</x:v>
      </x:c>
      <x:c r="K69" s="41" t="str">
        <x:v>JV 031 | accrual offset</x:v>
      </x:c>
      <x:c r="L69" s="12" t="str">
        <x:f>IF(AND(ISNUMBER(B69),B69&gt;=RULES!$B$6,B69&lt;=RULES!$B$7),"OK","FLAG")</x:f>
        <x:v>OK</x:v>
      </x:c>
      <x:c r="M69" s="12" t="str">
        <x:f>IF(AND(ISNUMBER(G69),ISNUMBER(H69),G69&gt;=0,H69&gt;=0,OR(AND(G69&gt;0,H69=0),AND(H69&gt;0,G69=0))),"OK","FLAG")</x:f>
        <x:v>OK</x:v>
      </x:c>
      <x:c r="N69" s="12" t="str">
        <x:f>IF(COUNTIF('ALLOWED VALUES'!$A$6:$A$13,D69)=1,"OK","FLAG")</x:f>
        <x:v>OK</x:v>
      </x:c>
      <x:c r="O69" s="12" t="str">
        <x:f>IF(COUNTIF('ALLOWED VALUES'!$D$6:$D$10,E69)=1,"OK","FLAG")</x:f>
        <x:v>OK</x:v>
      </x:c>
      <x:c r="P69" s="12" t="str">
        <x:f>IF(I69="APPROVED","OK","FLAG")</x:f>
        <x:v>OK</x:v>
      </x:c>
      <x:c r="Q69" s="12" t="str">
        <x:f>IF(LEN(TRIM(J69))&gt;0,"OK","FLAG")</x:f>
        <x:v>OK</x:v>
      </x:c>
      <x:c r="R69" s="12" t="str">
        <x:f>IF(F69=RULES!$B$8,"OK","FLAG")</x:f>
        <x:v>OK</x:v>
      </x:c>
      <x:c r="S69" s="12" t="str">
        <x:f>IF(COUNTIFS($C$6:$C$75,C69,$D$6:$D$75,D69,$G$6:$G$75,G69,$H$6:$H$75,H69)&gt;1,"FLAG","OK")</x:f>
        <x:v>OK</x:v>
      </x:c>
      <x:c r="T69" s="12" t="str">
        <x:f>IF(ABS(SUMIF($C$6:$C$75,C69,$G$6:$G$75)-SUMIF($C$6:$C$75,C69,$H$6:$H$75))&lt;=RULES!$B$10,"OK","FLAG")</x:f>
        <x:v>OK</x:v>
      </x:c>
      <x:c r="U69" s="12" t="str">
        <x:f>IF(MAX(ABS(G69),ABS(H69))&gt;=RULES!$B$9,"CHECK","OK")</x:f>
        <x:v>OK</x:v>
      </x:c>
      <x:c r="V69" s="12" t="str">
        <x:f>IF(COUNTIF(L69:T69,"FLAG")&gt;0,"INVESTIGATE",IF(U69="CHECK","MANUAL CHECK","CLEAR"))</x:f>
        <x:v>CLEAR</x:v>
      </x:c>
    </x:row>
    <x:row r="70" ht="21" customHeight="1">
      <x:c r="A70" s="41" t="n">
        <x:v>65</x:v>
      </x:c>
      <x:c r="B70" s="40" t="n">
        <x:v>46287</x:v>
      </x:c>
      <x:c r="C70" s="58" t="str">
        <x:v>JV-2026-032</x:v>
      </x:c>
      <x:c r="D70" s="58" t="str">
        <x:v>6700</x:v>
      </x:c>
      <x:c r="E70" s="41" t="str">
        <x:v>TECH</x:v>
      </x:c>
      <x:c r="F70" s="41" t="str">
        <x:v>USD</x:v>
      </x:c>
      <x:c r="G70" s="56" t="n">
        <x:v>2027.12</x:v>
      </x:c>
      <x:c r="H70" s="56" t="n">
        <x:v>0</x:v>
      </x:c>
      <x:c r="I70" s="41" t="str">
        <x:v>APPROVED</x:v>
      </x:c>
      <x:c r="J70" s="41" t="str">
        <x:v>INV-26-9032</x:v>
      </x:c>
      <x:c r="K70" s="41" t="str">
        <x:v>JV 032 | expense posting</x:v>
      </x:c>
      <x:c r="L70" s="12" t="str">
        <x:f>IF(AND(ISNUMBER(B70),B70&gt;=RULES!$B$6,B70&lt;=RULES!$B$7),"OK","FLAG")</x:f>
        <x:v>OK</x:v>
      </x:c>
      <x:c r="M70" s="12" t="str">
        <x:f>IF(AND(ISNUMBER(G70),ISNUMBER(H70),G70&gt;=0,H70&gt;=0,OR(AND(G70&gt;0,H70=0),AND(H70&gt;0,G70=0))),"OK","FLAG")</x:f>
        <x:v>OK</x:v>
      </x:c>
      <x:c r="N70" s="12" t="str">
        <x:f>IF(COUNTIF('ALLOWED VALUES'!$A$6:$A$13,D70)=1,"OK","FLAG")</x:f>
        <x:v>OK</x:v>
      </x:c>
      <x:c r="O70" s="12" t="str">
        <x:f>IF(COUNTIF('ALLOWED VALUES'!$D$6:$D$10,E70)=1,"OK","FLAG")</x:f>
        <x:v>OK</x:v>
      </x:c>
      <x:c r="P70" s="12" t="str">
        <x:f>IF(I70="APPROVED","OK","FLAG")</x:f>
        <x:v>OK</x:v>
      </x:c>
      <x:c r="Q70" s="12" t="str">
        <x:f>IF(LEN(TRIM(J70))&gt;0,"OK","FLAG")</x:f>
        <x:v>OK</x:v>
      </x:c>
      <x:c r="R70" s="12" t="str">
        <x:f>IF(F70=RULES!$B$8,"OK","FLAG")</x:f>
        <x:v>OK</x:v>
      </x:c>
      <x:c r="S70" s="12" t="str">
        <x:f>IF(COUNTIFS($C$6:$C$75,C70,$D$6:$D$75,D70,$G$6:$G$75,G70,$H$6:$H$75,H70)&gt;1,"FLAG","OK")</x:f>
        <x:v>OK</x:v>
      </x:c>
      <x:c r="T70" s="12" t="str">
        <x:f>IF(ABS(SUMIF($C$6:$C$75,C70,$G$6:$G$75)-SUMIF($C$6:$C$75,C70,$H$6:$H$75))&lt;=RULES!$B$10,"OK","FLAG")</x:f>
        <x:v>OK</x:v>
      </x:c>
      <x:c r="U70" s="12" t="str">
        <x:f>IF(MAX(ABS(G70),ABS(H70))&gt;=RULES!$B$9,"CHECK","OK")</x:f>
        <x:v>OK</x:v>
      </x:c>
      <x:c r="V70" s="12" t="str">
        <x:f>IF(COUNTIF(L70:T70,"FLAG")&gt;0,"INVESTIGATE",IF(U70="CHECK","MANUAL CHECK","CLEAR"))</x:f>
        <x:v>CLEAR</x:v>
      </x:c>
    </x:row>
    <x:row r="71" ht="21" customHeight="1">
      <x:c r="A71" s="41" t="n">
        <x:v>66</x:v>
      </x:c>
      <x:c r="B71" s="40" t="n">
        <x:v>46287</x:v>
      </x:c>
      <x:c r="C71" s="58" t="str">
        <x:v>JV-2026-032</x:v>
      </x:c>
      <x:c r="D71" s="58" t="str">
        <x:v>2100</x:v>
      </x:c>
      <x:c r="E71" s="41" t="str">
        <x:v>TECH</x:v>
      </x:c>
      <x:c r="F71" s="41" t="str">
        <x:v>USD</x:v>
      </x:c>
      <x:c r="G71" s="56" t="n">
        <x:v>0</x:v>
      </x:c>
      <x:c r="H71" s="56" t="n">
        <x:v>2027.12</x:v>
      </x:c>
      <x:c r="I71" s="41" t="str">
        <x:v>APPROVED</x:v>
      </x:c>
      <x:c r="J71" s="41" t="str">
        <x:v>INV-26-9032</x:v>
      </x:c>
      <x:c r="K71" s="41" t="str">
        <x:v>JV 032 | accrual offset</x:v>
      </x:c>
      <x:c r="L71" s="12" t="str">
        <x:f>IF(AND(ISNUMBER(B71),B71&gt;=RULES!$B$6,B71&lt;=RULES!$B$7),"OK","FLAG")</x:f>
        <x:v>OK</x:v>
      </x:c>
      <x:c r="M71" s="12" t="str">
        <x:f>IF(AND(ISNUMBER(G71),ISNUMBER(H71),G71&gt;=0,H71&gt;=0,OR(AND(G71&gt;0,H71=0),AND(H71&gt;0,G71=0))),"OK","FLAG")</x:f>
        <x:v>OK</x:v>
      </x:c>
      <x:c r="N71" s="12" t="str">
        <x:f>IF(COUNTIF('ALLOWED VALUES'!$A$6:$A$13,D71)=1,"OK","FLAG")</x:f>
        <x:v>OK</x:v>
      </x:c>
      <x:c r="O71" s="12" t="str">
        <x:f>IF(COUNTIF('ALLOWED VALUES'!$D$6:$D$10,E71)=1,"OK","FLAG")</x:f>
        <x:v>OK</x:v>
      </x:c>
      <x:c r="P71" s="12" t="str">
        <x:f>IF(I71="APPROVED","OK","FLAG")</x:f>
        <x:v>OK</x:v>
      </x:c>
      <x:c r="Q71" s="12" t="str">
        <x:f>IF(LEN(TRIM(J71))&gt;0,"OK","FLAG")</x:f>
        <x:v>OK</x:v>
      </x:c>
      <x:c r="R71" s="12" t="str">
        <x:f>IF(F71=RULES!$B$8,"OK","FLAG")</x:f>
        <x:v>OK</x:v>
      </x:c>
      <x:c r="S71" s="12" t="str">
        <x:f>IF(COUNTIFS($C$6:$C$75,C71,$D$6:$D$75,D71,$G$6:$G$75,G71,$H$6:$H$75,H71)&gt;1,"FLAG","OK")</x:f>
        <x:v>OK</x:v>
      </x:c>
      <x:c r="T71" s="12" t="str">
        <x:f>IF(ABS(SUMIF($C$6:$C$75,C71,$G$6:$G$75)-SUMIF($C$6:$C$75,C71,$H$6:$H$75))&lt;=RULES!$B$10,"OK","FLAG")</x:f>
        <x:v>OK</x:v>
      </x:c>
      <x:c r="U71" s="12" t="str">
        <x:f>IF(MAX(ABS(G71),ABS(H71))&gt;=RULES!$B$9,"CHECK","OK")</x:f>
        <x:v>OK</x:v>
      </x:c>
      <x:c r="V71" s="12" t="str">
        <x:f>IF(COUNTIF(L71:T71,"FLAG")&gt;0,"INVESTIGATE",IF(U71="CHECK","MANUAL CHECK","CLEAR"))</x:f>
        <x:v>CLEAR</x:v>
      </x:c>
    </x:row>
    <x:row r="72" ht="21" customHeight="1">
      <x:c r="A72" s="41" t="n">
        <x:v>67</x:v>
      </x:c>
      <x:c r="B72" s="40" t="n">
        <x:v>46294</x:v>
      </x:c>
      <x:c r="C72" s="58" t="str">
        <x:v>JV-2026-033</x:v>
      </x:c>
      <x:c r="D72" s="58" t="str">
        <x:v>6500</x:v>
      </x:c>
      <x:c r="E72" s="41" t="str">
        <x:v>ADMIN</x:v>
      </x:c>
      <x:c r="F72" s="41" t="str">
        <x:v>USD</x:v>
      </x:c>
      <x:c r="G72" s="56" t="n">
        <x:v>7800</x:v>
      </x:c>
      <x:c r="H72" s="56" t="n">
        <x:v>0</x:v>
      </x:c>
      <x:c r="I72" s="41" t="str">
        <x:v>APPROVED</x:v>
      </x:c>
      <x:c r="J72" s="41" t="str">
        <x:v>INV-26-9033</x:v>
      </x:c>
      <x:c r="K72" s="41" t="str">
        <x:v>JV 033 | expense posting</x:v>
      </x:c>
      <x:c r="L72" s="12" t="str">
        <x:f>IF(AND(ISNUMBER(B72),B72&gt;=RULES!$B$6,B72&lt;=RULES!$B$7),"OK","FLAG")</x:f>
        <x:v>OK</x:v>
      </x:c>
      <x:c r="M72" s="12" t="str">
        <x:f>IF(AND(ISNUMBER(G72),ISNUMBER(H72),G72&gt;=0,H72&gt;=0,OR(AND(G72&gt;0,H72=0),AND(H72&gt;0,G72=0))),"OK","FLAG")</x:f>
        <x:v>OK</x:v>
      </x:c>
      <x:c r="N72" s="12" t="str">
        <x:f>IF(COUNTIF('ALLOWED VALUES'!$A$6:$A$13,D72)=1,"OK","FLAG")</x:f>
        <x:v>OK</x:v>
      </x:c>
      <x:c r="O72" s="12" t="str">
        <x:f>IF(COUNTIF('ALLOWED VALUES'!$D$6:$D$10,E72)=1,"OK","FLAG")</x:f>
        <x:v>OK</x:v>
      </x:c>
      <x:c r="P72" s="12" t="str">
        <x:f>IF(I72="APPROVED","OK","FLAG")</x:f>
        <x:v>OK</x:v>
      </x:c>
      <x:c r="Q72" s="12" t="str">
        <x:f>IF(LEN(TRIM(J72))&gt;0,"OK","FLAG")</x:f>
        <x:v>OK</x:v>
      </x:c>
      <x:c r="R72" s="12" t="str">
        <x:f>IF(F72=RULES!$B$8,"OK","FLAG")</x:f>
        <x:v>OK</x:v>
      </x:c>
      <x:c r="S72" s="12" t="str">
        <x:f>IF(COUNTIFS($C$6:$C$75,C72,$D$6:$D$75,D72,$G$6:$G$75,G72,$H$6:$H$75,H72)&gt;1,"FLAG","OK")</x:f>
        <x:v>OK</x:v>
      </x:c>
      <x:c r="T72" s="12" t="str">
        <x:f>IF(ABS(SUMIF($C$6:$C$75,C72,$G$6:$G$75)-SUMIF($C$6:$C$75,C72,$H$6:$H$75))&lt;=RULES!$B$10,"OK","FLAG")</x:f>
        <x:v>OK</x:v>
      </x:c>
      <x:c r="U72" s="12" t="str">
        <x:f>IF(MAX(ABS(G72),ABS(H72))&gt;=RULES!$B$9,"CHECK","OK")</x:f>
        <x:v>CHECK</x:v>
      </x:c>
      <x:c r="V72" s="12" t="str">
        <x:f>IF(COUNTIF(L72:T72,"FLAG")&gt;0,"INVESTIGATE",IF(U72="CHECK","MANUAL CHECK","CLEAR"))</x:f>
        <x:v>MANUAL CHECK</x:v>
      </x:c>
    </x:row>
    <x:row r="73" ht="21" customHeight="1">
      <x:c r="A73" s="41" t="n">
        <x:v>68</x:v>
      </x:c>
      <x:c r="B73" s="40" t="n">
        <x:v>46294</x:v>
      </x:c>
      <x:c r="C73" s="58" t="str">
        <x:v>JV-2026-033</x:v>
      </x:c>
      <x:c r="D73" s="58" t="str">
        <x:v>2100</x:v>
      </x:c>
      <x:c r="E73" s="41" t="str">
        <x:v>ADMIN</x:v>
      </x:c>
      <x:c r="F73" s="41" t="str">
        <x:v>USD</x:v>
      </x:c>
      <x:c r="G73" s="56" t="n">
        <x:v>0</x:v>
      </x:c>
      <x:c r="H73" s="56" t="n">
        <x:v>7800</x:v>
      </x:c>
      <x:c r="I73" s="41" t="str">
        <x:v>APPROVED</x:v>
      </x:c>
      <x:c r="J73" s="41" t="str">
        <x:v>INV-26-9033</x:v>
      </x:c>
      <x:c r="K73" s="41" t="str">
        <x:v>JV 033 | accrual offset</x:v>
      </x:c>
      <x:c r="L73" s="12" t="str">
        <x:f>IF(AND(ISNUMBER(B73),B73&gt;=RULES!$B$6,B73&lt;=RULES!$B$7),"OK","FLAG")</x:f>
        <x:v>OK</x:v>
      </x:c>
      <x:c r="M73" s="12" t="str">
        <x:f>IF(AND(ISNUMBER(G73),ISNUMBER(H73),G73&gt;=0,H73&gt;=0,OR(AND(G73&gt;0,H73=0),AND(H73&gt;0,G73=0))),"OK","FLAG")</x:f>
        <x:v>OK</x:v>
      </x:c>
      <x:c r="N73" s="12" t="str">
        <x:f>IF(COUNTIF('ALLOWED VALUES'!$A$6:$A$13,D73)=1,"OK","FLAG")</x:f>
        <x:v>OK</x:v>
      </x:c>
      <x:c r="O73" s="12" t="str">
        <x:f>IF(COUNTIF('ALLOWED VALUES'!$D$6:$D$10,E73)=1,"OK","FLAG")</x:f>
        <x:v>OK</x:v>
      </x:c>
      <x:c r="P73" s="12" t="str">
        <x:f>IF(I73="APPROVED","OK","FLAG")</x:f>
        <x:v>OK</x:v>
      </x:c>
      <x:c r="Q73" s="12" t="str">
        <x:f>IF(LEN(TRIM(J73))&gt;0,"OK","FLAG")</x:f>
        <x:v>OK</x:v>
      </x:c>
      <x:c r="R73" s="12" t="str">
        <x:f>IF(F73=RULES!$B$8,"OK","FLAG")</x:f>
        <x:v>OK</x:v>
      </x:c>
      <x:c r="S73" s="12" t="str">
        <x:f>IF(COUNTIFS($C$6:$C$75,C73,$D$6:$D$75,D73,$G$6:$G$75,G73,$H$6:$H$75,H73)&gt;1,"FLAG","OK")</x:f>
        <x:v>OK</x:v>
      </x:c>
      <x:c r="T73" s="12" t="str">
        <x:f>IF(ABS(SUMIF($C$6:$C$75,C73,$G$6:$G$75)-SUMIF($C$6:$C$75,C73,$H$6:$H$75))&lt;=RULES!$B$10,"OK","FLAG")</x:f>
        <x:v>OK</x:v>
      </x:c>
      <x:c r="U73" s="12" t="str">
        <x:f>IF(MAX(ABS(G73),ABS(H73))&gt;=RULES!$B$9,"CHECK","OK")</x:f>
        <x:v>CHECK</x:v>
      </x:c>
      <x:c r="V73" s="12" t="str">
        <x:f>IF(COUNTIF(L73:T73,"FLAG")&gt;0,"INVESTIGATE",IF(U73="CHECK","MANUAL CHECK","CLEAR"))</x:f>
        <x:v>MANUAL CHECK</x:v>
      </x:c>
    </x:row>
    <x:row r="74" ht="21" customHeight="1">
      <x:c r="A74" s="41" t="n">
        <x:v>69</x:v>
      </x:c>
      <x:c r="B74" s="40" t="n">
        <x:v>46272</x:v>
      </x:c>
      <x:c r="C74" s="58" t="str">
        <x:v>JV-2026-034</x:v>
      </x:c>
      <x:c r="D74" s="58" t="str">
        <x:v>6300</x:v>
      </x:c>
      <x:c r="E74" s="41" t="str">
        <x:v>SALES</x:v>
      </x:c>
      <x:c r="F74" s="41" t="str">
        <x:v>USD</x:v>
      </x:c>
      <x:c r="G74" s="56" t="n">
        <x:v>3415.2</x:v>
      </x:c>
      <x:c r="H74" s="56" t="n">
        <x:v>0</x:v>
      </x:c>
      <x:c r="I74" s="41" t="str">
        <x:v>APPROVED</x:v>
      </x:c>
      <x:c r="J74" s="41" t="str">
        <x:v>INV-26-9034</x:v>
      </x:c>
      <x:c r="K74" s="41" t="str">
        <x:v>JV 034 | expense posting</x:v>
      </x:c>
      <x:c r="L74" s="12" t="str">
        <x:f>IF(AND(ISNUMBER(B74),B74&gt;=RULES!$B$6,B74&lt;=RULES!$B$7),"OK","FLAG")</x:f>
        <x:v>OK</x:v>
      </x:c>
      <x:c r="M74" s="12" t="str">
        <x:f>IF(AND(ISNUMBER(G74),ISNUMBER(H74),G74&gt;=0,H74&gt;=0,OR(AND(G74&gt;0,H74=0),AND(H74&gt;0,G74=0))),"OK","FLAG")</x:f>
        <x:v>OK</x:v>
      </x:c>
      <x:c r="N74" s="12" t="str">
        <x:f>IF(COUNTIF('ALLOWED VALUES'!$A$6:$A$13,D74)=1,"OK","FLAG")</x:f>
        <x:v>OK</x:v>
      </x:c>
      <x:c r="O74" s="12" t="str">
        <x:f>IF(COUNTIF('ALLOWED VALUES'!$D$6:$D$10,E74)=1,"OK","FLAG")</x:f>
        <x:v>OK</x:v>
      </x:c>
      <x:c r="P74" s="12" t="str">
        <x:f>IF(I74="APPROVED","OK","FLAG")</x:f>
        <x:v>OK</x:v>
      </x:c>
      <x:c r="Q74" s="12" t="str">
        <x:f>IF(LEN(TRIM(J74))&gt;0,"OK","FLAG")</x:f>
        <x:v>OK</x:v>
      </x:c>
      <x:c r="R74" s="12" t="str">
        <x:f>IF(F74=RULES!$B$8,"OK","FLAG")</x:f>
        <x:v>OK</x:v>
      </x:c>
      <x:c r="S74" s="12" t="str">
        <x:f>IF(COUNTIFS($C$6:$C$75,C74,$D$6:$D$75,D74,$G$6:$G$75,G74,$H$6:$H$75,H74)&gt;1,"FLAG","OK")</x:f>
        <x:v>OK</x:v>
      </x:c>
      <x:c r="T74" s="12" t="str">
        <x:f>IF(ABS(SUMIF($C$6:$C$75,C74,$G$6:$G$75)-SUMIF($C$6:$C$75,C74,$H$6:$H$75))&lt;=RULES!$B$10,"OK","FLAG")</x:f>
        <x:v>OK</x:v>
      </x:c>
      <x:c r="U74" s="12" t="str">
        <x:f>IF(MAX(ABS(G74),ABS(H74))&gt;=RULES!$B$9,"CHECK","OK")</x:f>
        <x:v>OK</x:v>
      </x:c>
      <x:c r="V74" s="12" t="str">
        <x:f>IF(COUNTIF(L74:T74,"FLAG")&gt;0,"INVESTIGATE",IF(U74="CHECK","MANUAL CHECK","CLEAR"))</x:f>
        <x:v>CLEAR</x:v>
      </x:c>
    </x:row>
    <x:row r="75" ht="21" customHeight="1">
      <x:c r="A75" s="41" t="n">
        <x:v>70</x:v>
      </x:c>
      <x:c r="B75" s="40" t="n">
        <x:v>46272</x:v>
      </x:c>
      <x:c r="C75" s="58" t="str">
        <x:v>JV-2026-034</x:v>
      </x:c>
      <x:c r="D75" s="58" t="str">
        <x:v>2100</x:v>
      </x:c>
      <x:c r="E75" s="41" t="str">
        <x:v>SALES</x:v>
      </x:c>
      <x:c r="F75" s="41" t="str">
        <x:v>USD</x:v>
      </x:c>
      <x:c r="G75" s="56" t="n">
        <x:v>0</x:v>
      </x:c>
      <x:c r="H75" s="56" t="n">
        <x:v>3415.2</x:v>
      </x:c>
      <x:c r="I75" s="41" t="str">
        <x:v>APPROVED</x:v>
      </x:c>
      <x:c r="J75" s="41" t="str">
        <x:v>INV-26-9034</x:v>
      </x:c>
      <x:c r="K75" s="41" t="str">
        <x:v>JV 034 | accrual offset</x:v>
      </x:c>
      <x:c r="L75" s="12" t="str">
        <x:f>IF(AND(ISNUMBER(B75),B75&gt;=RULES!$B$6,B75&lt;=RULES!$B$7),"OK","FLAG")</x:f>
        <x:v>OK</x:v>
      </x:c>
      <x:c r="M75" s="12" t="str">
        <x:f>IF(AND(ISNUMBER(G75),ISNUMBER(H75),G75&gt;=0,H75&gt;=0,OR(AND(G75&gt;0,H75=0),AND(H75&gt;0,G75=0))),"OK","FLAG")</x:f>
        <x:v>OK</x:v>
      </x:c>
      <x:c r="N75" s="12" t="str">
        <x:f>IF(COUNTIF('ALLOWED VALUES'!$A$6:$A$13,D75)=1,"OK","FLAG")</x:f>
        <x:v>OK</x:v>
      </x:c>
      <x:c r="O75" s="12" t="str">
        <x:f>IF(COUNTIF('ALLOWED VALUES'!$D$6:$D$10,E75)=1,"OK","FLAG")</x:f>
        <x:v>OK</x:v>
      </x:c>
      <x:c r="P75" s="12" t="str">
        <x:f>IF(I75="APPROVED","OK","FLAG")</x:f>
        <x:v>OK</x:v>
      </x:c>
      <x:c r="Q75" s="12" t="str">
        <x:f>IF(LEN(TRIM(J75))&gt;0,"OK","FLAG")</x:f>
        <x:v>OK</x:v>
      </x:c>
      <x:c r="R75" s="12" t="str">
        <x:f>IF(F75=RULES!$B$8,"OK","FLAG")</x:f>
        <x:v>OK</x:v>
      </x:c>
      <x:c r="S75" s="12" t="str">
        <x:f>IF(COUNTIFS($C$6:$C$75,C75,$D$6:$D$75,D75,$G$6:$G$75,G75,$H$6:$H$75,H75)&gt;1,"FLAG","OK")</x:f>
        <x:v>OK</x:v>
      </x:c>
      <x:c r="T75" s="12" t="str">
        <x:f>IF(ABS(SUMIF($C$6:$C$75,C75,$G$6:$G$75)-SUMIF($C$6:$C$75,C75,$H$6:$H$75))&lt;=RULES!$B$10,"OK","FLAG")</x:f>
        <x:v>OK</x:v>
      </x:c>
      <x:c r="U75" s="12" t="str">
        <x:f>IF(MAX(ABS(G75),ABS(H75))&gt;=RULES!$B$9,"CHECK","OK")</x:f>
        <x:v>OK</x:v>
      </x:c>
      <x:c r="V75" s="12" t="str">
        <x:f>IF(COUNTIF(L75:T75,"FLAG")&gt;0,"INVESTIGATE",IF(U75="CHECK","MANUAL CHECK","CLEAR"))</x:f>
        <x:v>CLEAR</x:v>
      </x:c>
    </x:row>
    <x:row r="76" ht="20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U76" s="4"/>
      <x:c r="V76" s="4"/>
    </x:row>
    <x:row r="77" ht="20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U77" s="4"/>
      <x:c r="V77" s="4"/>
    </x:row>
    <x:row r="78" ht="20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U78" s="4"/>
      <x:c r="V78" s="4"/>
    </x:row>
  </x:sheetData>
  <x:mergeCells>
    <x:mergeCell ref="A1:V2"/>
    <x:mergeCell ref="A3:V3"/>
  </x:mergeCells>
  <x:conditionalFormatting sqref="V6:V75">
    <x:cfRule type="expression" dxfId="0" priority="1">
      <x:formula>$V6="INVESTIGATE"</x:formula>
    </x:cfRule>
    <x:cfRule type="expression" dxfId="1" priority="2">
      <x:formula>$V6="MANUAL CHECK"</x:formula>
    </x:cfRule>
    <x:cfRule type="expression" dxfId="2" priority="3">
      <x:formula>$V6="CLEAR"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9" hidden="0" customWidth="1"/>
    <x:col min="3" max="3" width="73" hidden="0" customWidth="1"/>
    <x:col min="4" max="4" width="13" hidden="0" customWidth="1"/>
    <x:col min="5" max="5" width="13" hidden="0" customWidth="1"/>
    <x:col min="6" max="6" width="13" hidden="0" customWidth="1"/>
  </x:cols>
  <x:sheetData>
    <x:row r="1" ht="21" customHeight="1">
      <x:c r="A1" s="8" t="str">
        <x:v>CONTROL RULES</x:v>
      </x:c>
      <x:c r="B1" s="8"/>
      <x:c r="C1" s="8"/>
      <x:c r="D1" s="8"/>
      <x:c r="E1" s="8"/>
      <x:c r="F1" s="8"/>
    </x:row>
    <x:row r="2" ht="21" customHeight="1">
      <x:c r="A2" s="8"/>
      <x:c r="B2" s="8"/>
      <x:c r="C2" s="8"/>
      <x:c r="D2" s="8"/>
      <x:c r="E2" s="8"/>
      <x:c r="F2" s="8"/>
    </x:row>
    <x:row r="3" ht="25" customHeight="1">
      <x:c r="A3" s="14" t="str">
        <x:v>Editable policy parameters; refer to cells, not hard-coded constants.</x:v>
      </x:c>
      <x:c r="B3" s="14"/>
      <x:c r="C3" s="14"/>
      <x:c r="D3" s="14"/>
      <x:c r="E3" s="14"/>
      <x:c r="F3" s="14"/>
    </x:row>
    <x:row r="4" ht="20" customHeight="1">
      <x:c r="A4" s="4"/>
      <x:c r="B4" s="4"/>
      <x:c r="C4" s="4"/>
      <x:c r="D4" s="4"/>
      <x:c r="E4" s="4"/>
      <x:c r="F4" s="4"/>
    </x:row>
    <x:row r="5" ht="31" customHeight="1">
      <x:c r="A5" s="25" t="str">
        <x:v>SETTING</x:v>
      </x:c>
      <x:c r="B5" s="25" t="str">
        <x:v>VALUE</x:v>
      </x:c>
      <x:c r="C5" s="25" t="str">
        <x:v>HOW TO APPLY</x:v>
      </x:c>
      <x:c r="D5" s="4"/>
      <x:c r="E5" s="4"/>
      <x:c r="F5" s="4"/>
    </x:row>
    <x:row r="6" ht="31" customHeight="1">
      <x:c r="A6" s="4" t="str">
        <x:v>Period start</x:v>
      </x:c>
      <x:c r="B6" s="43" t="n">
        <x:v>46266</x:v>
      </x:c>
      <x:c r="C6" s="30" t="str">
        <x:v>Reject posting dates before this date</x:v>
      </x:c>
      <x:c r="D6" s="4"/>
      <x:c r="E6" s="4"/>
      <x:c r="F6" s="4"/>
    </x:row>
    <x:row r="7" ht="31" customHeight="1">
      <x:c r="A7" s="4" t="str">
        <x:v>Period end</x:v>
      </x:c>
      <x:c r="B7" s="43" t="n">
        <x:v>46295</x:v>
      </x:c>
      <x:c r="C7" s="30" t="str">
        <x:v>Reject posting dates after this date</x:v>
      </x:c>
      <x:c r="D7" s="4"/>
      <x:c r="E7" s="4"/>
      <x:c r="F7" s="4"/>
    </x:row>
    <x:row r="8" ht="31" customHeight="1">
      <x:c r="A8" s="4" t="str">
        <x:v>Functional currency</x:v>
      </x:c>
      <x:c r="B8" s="44" t="str">
        <x:v>USD</x:v>
      </x:c>
      <x:c r="C8" s="30" t="str">
        <x:v>Currency other than USD requires manual investigation / conversion</x:v>
      </x:c>
      <x:c r="D8" s="4"/>
      <x:c r="E8" s="4"/>
      <x:c r="F8" s="4"/>
    </x:row>
    <x:row r="9" ht="31" customHeight="1">
      <x:c r="A9" s="4" t="str">
        <x:v>High-value review</x:v>
      </x:c>
      <x:c r="B9" s="45" t="n">
        <x:v>6000</x:v>
      </x:c>
      <x:c r="C9" s="30" t="str">
        <x:v>Flag values at or above threshold for manual review (not automatic error)</x:v>
      </x:c>
      <x:c r="D9" s="4"/>
      <x:c r="E9" s="4"/>
      <x:c r="F9" s="4"/>
    </x:row>
    <x:row r="10" ht="31" customHeight="1">
      <x:c r="A10" s="4" t="str">
        <x:v>Balance tolerance</x:v>
      </x:c>
      <x:c r="B10" s="45" t="n">
        <x:v>0.01</x:v>
      </x:c>
      <x:c r="C10" s="30" t="str">
        <x:v>Review journal net debit-credit difference exceeding this tolerance</x:v>
      </x:c>
      <x:c r="D10" s="4"/>
      <x:c r="E10" s="4"/>
      <x:c r="F10" s="4"/>
    </x:row>
    <x:row r="11" ht="20" customHeight="1">
      <x:c r="A11" s="4"/>
      <x:c r="B11" s="4"/>
      <x:c r="C11" s="4"/>
      <x:c r="D11" s="4"/>
      <x:c r="E11" s="4"/>
      <x:c r="F11" s="4"/>
    </x:row>
    <x:row r="12" ht="20" customHeight="1">
      <x:c r="A12" s="4"/>
      <x:c r="B12" s="4"/>
      <x:c r="C12" s="4"/>
      <x:c r="D12" s="4"/>
      <x:c r="E12" s="4"/>
      <x:c r="F12" s="4"/>
    </x:row>
    <x:row r="13" ht="32" customHeight="1">
      <x:c r="A13" s="33" t="str">
        <x:v>KEY PRINCIPLE</x:v>
      </x:c>
      <x:c r="B13" s="4" t="str">
        <x:v>REVIEW ≠ ERROR</x:v>
      </x:c>
      <x:c r="C13" s="30" t="str">
        <x:v>High-value items should be inspected, not presumed incorrect.</x:v>
      </x:c>
      <x:c r="D13" s="4"/>
      <x:c r="E13" s="4"/>
      <x:c r="F13" s="4"/>
    </x:row>
    <x:row r="14" ht="32" customHeight="1">
      <x:c r="A14" s="33" t="str">
        <x:v>SOURCE INTEGRITY</x:v>
      </x:c>
      <x:c r="B14" s="4" t="str">
        <x:v>DO NOT OVERWRITE</x:v>
      </x:c>
      <x:c r="C14" s="30" t="str">
        <x:v>Corrections should be documented separately and approved.</x:v>
      </x:c>
      <x:c r="D14" s="4"/>
      <x:c r="E14" s="4"/>
      <x:c r="F14" s="4"/>
    </x:row>
    <x:row r="15" ht="32" customHeight="1">
      <x:c r="A15" s="33" t="str">
        <x:v>MULTIPLE SIGNALS</x:v>
      </x:c>
      <x:c r="B15" s="4" t="str">
        <x:v>NOT JUST NET ZERO</x:v>
      </x:c>
      <x:c r="C15" s="30" t="str">
        <x:v>Balanced entries can still be duplicated or lack supporting evidence.</x:v>
      </x:c>
      <x:c r="D15" s="4"/>
      <x:c r="E15" s="4"/>
      <x:c r="F15" s="4"/>
    </x:row>
    <x:row r="16" ht="32" customHeight="1">
      <x:c r="A16" s="33" t="str">
        <x:v>DUPLICATES</x:v>
      </x:c>
      <x:c r="B16" s="4" t="str">
        <x:v>REPEATED LINE SIGNATURE</x:v>
      </x:c>
      <x:c r="C16" s="30" t="str">
        <x:v>Two exactly identical lines for the same journal are review signals.</x:v>
      </x:c>
      <x:c r="D16" s="4"/>
      <x:c r="E16" s="4"/>
      <x:c r="F16" s="4"/>
    </x:row>
    <x:row r="17" ht="32" customHeight="1">
      <x:c r="A17" s="33" t="str">
        <x:v>APPROVAL</x:v>
      </x:c>
      <x:c r="B17" s="4" t="str">
        <x:v>REQUIRED</x:v>
      </x:c>
      <x:c r="C17" s="30" t="str">
        <x:v>Only APPROVED passes the approval rule.</x:v>
      </x:c>
      <x:c r="D17" s="4"/>
      <x:c r="E17" s="4"/>
      <x:c r="F17" s="4"/>
    </x:row>
    <x:row r="18" ht="20" customHeight="1">
      <x:c r="A18" s="4"/>
      <x:c r="B18" s="4"/>
      <x:c r="C18" s="4"/>
      <x:c r="D18" s="4"/>
      <x:c r="E18" s="4"/>
      <x:c r="F18" s="4"/>
    </x:row>
    <x:row r="19" ht="20" customHeight="1">
      <x:c r="A19" s="4"/>
      <x:c r="B19" s="4"/>
      <x:c r="C19" s="4"/>
      <x:c r="D19" s="4"/>
      <x:c r="E19" s="4"/>
      <x:c r="F19" s="4"/>
    </x:row>
    <x:row r="20" ht="20" customHeight="1">
      <x:c r="A20" s="4"/>
      <x:c r="B20" s="4"/>
      <x:c r="C20" s="4"/>
      <x:c r="D20" s="4"/>
      <x:c r="E20" s="4"/>
      <x:c r="F20" s="4"/>
    </x:row>
    <x:row r="21" ht="20" customHeight="1">
      <x:c r="A21" s="4"/>
      <x:c r="B21" s="4"/>
      <x:c r="C21" s="4"/>
      <x:c r="D21" s="4"/>
      <x:c r="E21" s="4"/>
      <x:c r="F21" s="4"/>
    </x:row>
    <x:row r="22" ht="20" customHeight="1">
      <x:c r="A22" s="4"/>
      <x:c r="B22" s="4"/>
      <x:c r="C22" s="4"/>
      <x:c r="D22" s="4"/>
      <x:c r="E22" s="4"/>
      <x:c r="F22" s="4"/>
    </x:row>
    <x:row r="23" ht="20" customHeight="1">
      <x:c r="A23" s="4"/>
      <x:c r="B23" s="4"/>
      <x:c r="C23" s="4"/>
      <x:c r="D23" s="4"/>
      <x:c r="E23" s="4"/>
      <x:c r="F23" s="4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0" hidden="0" customWidth="1"/>
    <x:col min="4" max="4" width="17" hidden="0" customWidth="1"/>
    <x:col min="5" max="5" width="29" hidden="0" customWidth="1"/>
  </x:cols>
  <x:sheetData>
    <x:row r="1" ht="21" customHeight="1">
      <x:c r="A1" s="8" t="str">
        <x:v>ALLOWED VALUES</x:v>
      </x:c>
      <x:c r="B1" s="8"/>
      <x:c r="C1" s="8"/>
      <x:c r="D1" s="8"/>
      <x:c r="E1" s="8"/>
      <x:c r="F1" s="8"/>
      <x:c r="G1" s="8"/>
    </x:row>
    <x:row r="2" ht="21" customHeight="1">
      <x:c r="A2" s="8"/>
      <x:c r="B2" s="8"/>
      <x:c r="C2" s="8"/>
      <x:c r="D2" s="8"/>
      <x:c r="E2" s="8"/>
      <x:c r="F2" s="8"/>
      <x:c r="G2" s="8"/>
    </x:row>
    <x:row r="3" ht="25" customHeight="1">
      <x:c r="A3" s="14" t="str">
        <x:v>Use COUNTIF against these lookup lists to validate account and cost-center codes.</x:v>
      </x:c>
      <x:c r="B3" s="14"/>
      <x:c r="C3" s="14"/>
      <x:c r="D3" s="14"/>
      <x:c r="E3" s="14"/>
      <x:c r="F3" s="14"/>
      <x:c r="G3" s="14"/>
    </x:row>
    <x:row r="4" ht="20" customHeight="1">
      <x:c r="A4" s="4"/>
      <x:c r="B4" s="4"/>
      <x:c r="C4" s="4"/>
      <x:c r="D4" s="4"/>
      <x:c r="E4" s="4"/>
      <x:c r="F4" s="4"/>
      <x:c r="G4" s="4"/>
    </x:row>
    <x:row r="5" ht="31" customHeight="1">
      <x:c r="A5" s="25" t="str">
        <x:v>GL ACCOUNT</x:v>
      </x:c>
      <x:c r="B5" s="25" t="str">
        <x:v>DESCRIPTION</x:v>
      </x:c>
      <x:c r="C5" s="4"/>
      <x:c r="D5" s="25" t="str">
        <x:v>COST CENTER</x:v>
      </x:c>
      <x:c r="E5" s="25" t="str">
        <x:v>DESCRIPTION</x:v>
      </x:c>
      <x:c r="F5" s="4"/>
      <x:c r="G5" s="4"/>
    </x:row>
    <x:row r="6" ht="20" customHeight="1">
      <x:c r="A6" s="52" t="str">
        <x:v>2100</x:v>
      </x:c>
      <x:c r="B6" s="4" t="str">
        <x:v>Accrued expenses</x:v>
      </x:c>
      <x:c r="C6" s="4"/>
      <x:c r="D6" s="4" t="str">
        <x:v>OPS</x:v>
      </x:c>
      <x:c r="E6" s="4" t="str">
        <x:v>Operations</x:v>
      </x:c>
      <x:c r="F6" s="4"/>
      <x:c r="G6" s="4"/>
    </x:row>
    <x:row r="7" ht="20" customHeight="1">
      <x:c r="A7" s="52" t="str">
        <x:v>6100</x:v>
      </x:c>
      <x:c r="B7" s="4" t="str">
        <x:v>Travel &amp; meals</x:v>
      </x:c>
      <x:c r="C7" s="4"/>
      <x:c r="D7" s="4" t="str">
        <x:v>TECH</x:v>
      </x:c>
      <x:c r="E7" s="4" t="str">
        <x:v>Technology</x:v>
      </x:c>
      <x:c r="F7" s="4"/>
      <x:c r="G7" s="4"/>
    </x:row>
    <x:row r="8" ht="20" customHeight="1">
      <x:c r="A8" s="52" t="str">
        <x:v>6200</x:v>
      </x:c>
      <x:c r="B8" s="4" t="str">
        <x:v>Software subscriptions</x:v>
      </x:c>
      <x:c r="C8" s="4"/>
      <x:c r="D8" s="4" t="str">
        <x:v>SALES</x:v>
      </x:c>
      <x:c r="E8" s="4" t="str">
        <x:v>Sales</x:v>
      </x:c>
      <x:c r="F8" s="4"/>
      <x:c r="G8" s="4"/>
    </x:row>
    <x:row r="9" ht="20" customHeight="1">
      <x:c r="A9" s="52" t="str">
        <x:v>6300</x:v>
      </x:c>
      <x:c r="B9" s="4" t="str">
        <x:v>Outside services</x:v>
      </x:c>
      <x:c r="C9" s="4"/>
      <x:c r="D9" s="4" t="str">
        <x:v>FIN</x:v>
      </x:c>
      <x:c r="E9" s="4" t="str">
        <x:v>Finance</x:v>
      </x:c>
      <x:c r="F9" s="4"/>
      <x:c r="G9" s="4"/>
    </x:row>
    <x:row r="10" ht="20" customHeight="1">
      <x:c r="A10" s="52" t="str">
        <x:v>6400</x:v>
      </x:c>
      <x:c r="B10" s="4" t="str">
        <x:v>Facilities</x:v>
      </x:c>
      <x:c r="C10" s="4"/>
      <x:c r="D10" s="4" t="str">
        <x:v>ADMIN</x:v>
      </x:c>
      <x:c r="E10" s="4" t="str">
        <x:v>Administration</x:v>
      </x:c>
      <x:c r="F10" s="4"/>
      <x:c r="G10" s="4"/>
    </x:row>
    <x:row r="11" ht="20" customHeight="1">
      <x:c r="A11" s="52" t="str">
        <x:v>6500</x:v>
      </x:c>
      <x:c r="B11" s="4" t="str">
        <x:v>Freight</x:v>
      </x:c>
      <x:c r="C11" s="4"/>
      <x:c r="D11" s="4"/>
      <x:c r="E11" s="4"/>
      <x:c r="F11" s="4"/>
      <x:c r="G11" s="4"/>
    </x:row>
    <x:row r="12" ht="20" customHeight="1">
      <x:c r="A12" s="52" t="str">
        <x:v>6600</x:v>
      </x:c>
      <x:c r="B12" s="4" t="str">
        <x:v>Marketing</x:v>
      </x:c>
      <x:c r="C12" s="4"/>
      <x:c r="D12" s="4"/>
      <x:c r="E12" s="4"/>
      <x:c r="F12" s="4"/>
      <x:c r="G12" s="4"/>
    </x:row>
    <x:row r="13" ht="20" customHeight="1">
      <x:c r="A13" s="52" t="str">
        <x:v>6700</x:v>
      </x:c>
      <x:c r="B13" s="4" t="str">
        <x:v>IT maintenance</x:v>
      </x:c>
      <x:c r="C13" s="4"/>
      <x:c r="D13" s="4"/>
      <x:c r="E13" s="4"/>
      <x:c r="F13" s="4"/>
      <x:c r="G13" s="4"/>
    </x:row>
    <x:row r="14" ht="20" customHeight="1">
      <x:c r="A14" s="4"/>
      <x:c r="B14" s="4"/>
      <x:c r="C14" s="4"/>
      <x:c r="D14" s="4"/>
      <x:c r="E14" s="4"/>
      <x:c r="F14" s="4"/>
      <x:c r="G14" s="4"/>
    </x:row>
    <x:row r="15" ht="20" customHeight="1">
      <x:c r="A15" s="4"/>
      <x:c r="B15" s="4"/>
      <x:c r="C15" s="4"/>
      <x:c r="D15" s="4"/>
      <x:c r="E15" s="4"/>
      <x:c r="F15" s="4"/>
      <x:c r="G15" s="4"/>
    </x:row>
    <x:row r="16" ht="20" customHeight="1">
      <x:c r="A16" s="54" t="str">
        <x:v>NOTE</x:v>
      </x:c>
      <x:c r="B16" s="54" t="str">
        <x:v>Codes are text. Do not treat an unknown code as a valid account.</x:v>
      </x:c>
      <x:c r="C16" s="54" t="str"/>
      <x:c r="D16" s="54" t="str"/>
      <x:c r="E16" s="54" t="str"/>
      <x:c r="F16" s="4"/>
      <x:c r="G16" s="4"/>
    </x:row>
    <x:row r="17" ht="20" customHeight="1">
      <x:c r="A17" s="4"/>
      <x:c r="B17" s="4"/>
      <x:c r="C17" s="4"/>
      <x:c r="D17" s="4"/>
      <x:c r="E17" s="4"/>
      <x:c r="F17" s="4"/>
      <x:c r="G17" s="4"/>
    </x:row>
    <x:row r="18" ht="20" customHeight="1">
      <x:c r="A18" s="4"/>
      <x:c r="B18" s="4"/>
      <x:c r="C18" s="4"/>
      <x:c r="D18" s="4"/>
      <x:c r="E18" s="4"/>
      <x:c r="F18" s="4"/>
      <x:c r="G18" s="4"/>
    </x:row>
    <x:row r="19" ht="20" customHeight="1">
      <x:c r="A19" s="4"/>
      <x:c r="B19" s="4"/>
      <x:c r="C19" s="4"/>
      <x:c r="D19" s="4"/>
      <x:c r="E19" s="4"/>
      <x:c r="F19" s="4"/>
      <x:c r="G19" s="4"/>
    </x:row>
    <x:row r="20" ht="20" customHeight="1">
      <x:c r="A20" s="4"/>
      <x:c r="B20" s="4"/>
      <x:c r="C20" s="4"/>
      <x:c r="D20" s="4"/>
      <x:c r="E20" s="4"/>
      <x:c r="F20" s="4"/>
      <x:c r="G20" s="4"/>
    </x:row>
    <x:row r="21" ht="20" customHeight="1">
      <x:c r="A21" s="4"/>
      <x:c r="B21" s="4"/>
      <x:c r="C21" s="4"/>
      <x:c r="D21" s="4"/>
      <x:c r="E21" s="4"/>
      <x:c r="F21" s="4"/>
      <x:c r="G21" s="4"/>
    </x:row>
  </x:sheetData>
  <x:mergeCells>
    <x:mergeCell ref="A1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1" customHeight="1">
      <x:c r="A1" s="8" t="str">
        <x:v>JOURNAL REVIEW</x:v>
      </x:c>
      <x:c r="B1" s="8"/>
      <x:c r="C1" s="8"/>
      <x:c r="D1" s="8"/>
      <x:c r="E1" s="8"/>
      <x:c r="F1" s="8"/>
      <x:c r="G1" s="8"/>
      <x:c r="H1" s="8"/>
    </x:row>
    <x:row r="2" ht="21" customHeight="1">
      <x:c r="A2" s="8"/>
      <x:c r="B2" s="8"/>
      <x:c r="C2" s="8"/>
      <x:c r="D2" s="8"/>
      <x:c r="E2" s="8"/>
      <x:c r="F2" s="8"/>
      <x:c r="G2" s="8"/>
      <x:c r="H2" s="8"/>
    </x:row>
    <x:row r="3" ht="25" customHeight="1">
      <x:c r="A3" s="14" t="str">
        <x:v>One row per journal. A balanced journal can still fail duplicate and policy checks.</x:v>
      </x:c>
      <x:c r="B3" s="14"/>
      <x:c r="C3" s="14"/>
      <x:c r="D3" s="14"/>
      <x:c r="E3" s="14"/>
      <x:c r="F3" s="14"/>
      <x:c r="G3" s="14"/>
      <x:c r="H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</x:row>
    <x:row r="5" ht="31" customHeight="1">
      <x:c r="A5" s="25" t="str">
        <x:v>Journal ID</x:v>
      </x:c>
      <x:c r="B5" s="25" t="str">
        <x:v>Line count</x:v>
      </x:c>
      <x:c r="C5" s="25" t="str">
        <x:v>Debits</x:v>
      </x:c>
      <x:c r="D5" s="25" t="str">
        <x:v>Credits</x:v>
      </x:c>
      <x:c r="E5" s="25" t="str">
        <x:v>Difference</x:v>
      </x:c>
      <x:c r="F5" s="25" t="str">
        <x:v>Flagged lines</x:v>
      </x:c>
      <x:c r="G5" s="25" t="str">
        <x:v>Manual checks</x:v>
      </x:c>
      <x:c r="H5" s="25" t="str">
        <x:v>Journal status</x:v>
      </x:c>
    </x:row>
    <x:row r="6" ht="20" customHeight="1">
      <x:c r="A6" s="41" t="str">
        <x:v>JV-2026-001</x:v>
      </x:c>
      <x:c r="B6" s="12" t="n">
        <x:f>COUNTIF(TRANSACTIONS!$C$6:$C$75,A6)</x:f>
        <x:v>2</x:v>
      </x:c>
      <x:c r="C6" s="60" t="n">
        <x:f>SUMIF(TRANSACTIONS!$C$6:$C$75,A6,TRANSACTIONS!$G$6:$G$75)</x:f>
        <x:v>1661.29</x:v>
      </x:c>
      <x:c r="D6" s="60" t="n">
        <x:f>SUMIF(TRANSACTIONS!$C$6:$C$75,A6,TRANSACTIONS!$H$6:$H$75)</x:f>
        <x:v>1661.29</x:v>
      </x:c>
      <x:c r="E6" s="60" t="n">
        <x:f>ROUND(C6-D6,2)</x:f>
        <x:v>0</x:v>
      </x:c>
      <x:c r="F6" s="12" t="n">
        <x:f>COUNTIFS(TRANSACTIONS!$C$6:$C$75,A6,TRANSACTIONS!$V$6:$V$75,"INVESTIGATE")</x:f>
        <x:v>0</x:v>
      </x:c>
      <x:c r="G6" s="12" t="n">
        <x:f>COUNTIFS(TRANSACTIONS!$C$6:$C$75,A6,TRANSACTIONS!$V$6:$V$75,"MANUAL CHECK")</x:f>
        <x:v>0</x:v>
      </x:c>
      <x:c r="H6" s="12" t="str">
        <x:f>IF(OR(B6&lt;&gt;2,ABS(E6)&gt;RULES!$B$10,F6&gt;0),"INVESTIGATE",IF(G6&gt;0,"MANUAL CHECK","CLEAR"))</x:f>
        <x:v>CLEAR</x:v>
      </x:c>
    </x:row>
    <x:row r="7" ht="20" customHeight="1">
      <x:c r="A7" s="41" t="str">
        <x:v>JV-2026-002</x:v>
      </x:c>
      <x:c r="B7" s="12" t="n">
        <x:f>COUNTIF(TRANSACTIONS!$C$6:$C$75,A7)</x:f>
        <x:v>2</x:v>
      </x:c>
      <x:c r="C7" s="60" t="n">
        <x:f>SUMIF(TRANSACTIONS!$C$6:$C$75,A7,TRANSACTIONS!$G$6:$G$75)</x:f>
        <x:v>2944.86</x:v>
      </x:c>
      <x:c r="D7" s="60" t="n">
        <x:f>SUMIF(TRANSACTIONS!$C$6:$C$75,A7,TRANSACTIONS!$H$6:$H$75)</x:f>
        <x:v>2944.86</x:v>
      </x:c>
      <x:c r="E7" s="60" t="n">
        <x:f>ROUND(C7-D7,2)</x:f>
        <x:v>0</x:v>
      </x:c>
      <x:c r="F7" s="12" t="n">
        <x:f>COUNTIFS(TRANSACTIONS!$C$6:$C$75,A7,TRANSACTIONS!$V$6:$V$75,"INVESTIGATE")</x:f>
        <x:v>0</x:v>
      </x:c>
      <x:c r="G7" s="12" t="n">
        <x:f>COUNTIFS(TRANSACTIONS!$C$6:$C$75,A7,TRANSACTIONS!$V$6:$V$75,"MANUAL CHECK")</x:f>
        <x:v>0</x:v>
      </x:c>
      <x:c r="H7" s="12" t="str">
        <x:f>IF(OR(B7&lt;&gt;2,ABS(E7)&gt;RULES!$B$10,F7&gt;0),"INVESTIGATE",IF(G7&gt;0,"MANUAL CHECK","CLEAR"))</x:f>
        <x:v>CLEAR</x:v>
      </x:c>
    </x:row>
    <x:row r="8" ht="20" customHeight="1">
      <x:c r="A8" s="41" t="str">
        <x:v>JV-2026-003</x:v>
      </x:c>
      <x:c r="B8" s="12" t="n">
        <x:f>COUNTIF(TRANSACTIONS!$C$6:$C$75,A8)</x:f>
        <x:v>2</x:v>
      </x:c>
      <x:c r="C8" s="60" t="n">
        <x:f>SUMIF(TRANSACTIONS!$C$6:$C$75,A8,TRANSACTIONS!$G$6:$G$75)</x:f>
        <x:v>603.04</x:v>
      </x:c>
      <x:c r="D8" s="60" t="n">
        <x:f>SUMIF(TRANSACTIONS!$C$6:$C$75,A8,TRANSACTIONS!$H$6:$H$75)</x:f>
        <x:v>453.03999999999996</x:v>
      </x:c>
      <x:c r="E8" s="60" t="n">
        <x:f>ROUND(C8-D8,2)</x:f>
        <x:v>150</x:v>
      </x:c>
      <x:c r="F8" s="12" t="n">
        <x:f>COUNTIFS(TRANSACTIONS!$C$6:$C$75,A8,TRANSACTIONS!$V$6:$V$75,"INVESTIGATE")</x:f>
        <x:v>2</x:v>
      </x:c>
      <x:c r="G8" s="12" t="n">
        <x:f>COUNTIFS(TRANSACTIONS!$C$6:$C$75,A8,TRANSACTIONS!$V$6:$V$75,"MANUAL CHECK")</x:f>
        <x:v>0</x:v>
      </x:c>
      <x:c r="H8" s="12" t="str">
        <x:f>IF(OR(B8&lt;&gt;2,ABS(E8)&gt;RULES!$B$10,F8&gt;0),"INVESTIGATE",IF(G8&gt;0,"MANUAL CHECK","CLEAR"))</x:f>
        <x:v>INVESTIGATE</x:v>
      </x:c>
    </x:row>
    <x:row r="9" ht="20" customHeight="1">
      <x:c r="A9" s="41" t="str">
        <x:v>JV-2026-004</x:v>
      </x:c>
      <x:c r="B9" s="12" t="n">
        <x:f>COUNTIF(TRANSACTIONS!$C$6:$C$75,A9)</x:f>
        <x:v>2</x:v>
      </x:c>
      <x:c r="C9" s="60" t="n">
        <x:f>SUMIF(TRANSACTIONS!$C$6:$C$75,A9,TRANSACTIONS!$G$6:$G$75)</x:f>
        <x:v>2831.24</x:v>
      </x:c>
      <x:c r="D9" s="60" t="n">
        <x:f>SUMIF(TRANSACTIONS!$C$6:$C$75,A9,TRANSACTIONS!$H$6:$H$75)</x:f>
        <x:v>2831.24</x:v>
      </x:c>
      <x:c r="E9" s="60" t="n">
        <x:f>ROUND(C9-D9,2)</x:f>
        <x:v>0</x:v>
      </x:c>
      <x:c r="F9" s="12" t="n">
        <x:f>COUNTIFS(TRANSACTIONS!$C$6:$C$75,A9,TRANSACTIONS!$V$6:$V$75,"INVESTIGATE")</x:f>
        <x:v>0</x:v>
      </x:c>
      <x:c r="G9" s="12" t="n">
        <x:f>COUNTIFS(TRANSACTIONS!$C$6:$C$75,A9,TRANSACTIONS!$V$6:$V$75,"MANUAL CHECK")</x:f>
        <x:v>0</x:v>
      </x:c>
      <x:c r="H9" s="12" t="str">
        <x:f>IF(OR(B9&lt;&gt;2,ABS(E9)&gt;RULES!$B$10,F9&gt;0),"INVESTIGATE",IF(G9&gt;0,"MANUAL CHECK","CLEAR"))</x:f>
        <x:v>CLEAR</x:v>
      </x:c>
    </x:row>
    <x:row r="10" ht="20" customHeight="1">
      <x:c r="A10" s="41" t="str">
        <x:v>JV-2026-005</x:v>
      </x:c>
      <x:c r="B10" s="12" t="n">
        <x:f>COUNTIF(TRANSACTIONS!$C$6:$C$75,A10)</x:f>
        <x:v>2</x:v>
      </x:c>
      <x:c r="C10" s="60" t="n">
        <x:f>SUMIF(TRANSACTIONS!$C$6:$C$75,A10,TRANSACTIONS!$G$6:$G$75)</x:f>
        <x:v>2037.85</x:v>
      </x:c>
      <x:c r="D10" s="60" t="n">
        <x:f>SUMIF(TRANSACTIONS!$C$6:$C$75,A10,TRANSACTIONS!$H$6:$H$75)</x:f>
        <x:v>2037.85</x:v>
      </x:c>
      <x:c r="E10" s="60" t="n">
        <x:f>ROUND(C10-D10,2)</x:f>
        <x:v>0</x:v>
      </x:c>
      <x:c r="F10" s="12" t="n">
        <x:f>COUNTIFS(TRANSACTIONS!$C$6:$C$75,A10,TRANSACTIONS!$V$6:$V$75,"INVESTIGATE")</x:f>
        <x:v>0</x:v>
      </x:c>
      <x:c r="G10" s="12" t="n">
        <x:f>COUNTIFS(TRANSACTIONS!$C$6:$C$75,A10,TRANSACTIONS!$V$6:$V$75,"MANUAL CHECK")</x:f>
        <x:v>0</x:v>
      </x:c>
      <x:c r="H10" s="12" t="str">
        <x:f>IF(OR(B10&lt;&gt;2,ABS(E10)&gt;RULES!$B$10,F10&gt;0),"INVESTIGATE",IF(G10&gt;0,"MANUAL CHECK","CLEAR"))</x:f>
        <x:v>CLEAR</x:v>
      </x:c>
    </x:row>
    <x:row r="11" ht="20" customHeight="1">
      <x:c r="A11" s="41" t="str">
        <x:v>JV-2026-006</x:v>
      </x:c>
      <x:c r="B11" s="12" t="n">
        <x:f>COUNTIF(TRANSACTIONS!$C$6:$C$75,A11)</x:f>
        <x:v>2</x:v>
      </x:c>
      <x:c r="C11" s="60" t="n">
        <x:f>SUMIF(TRANSACTIONS!$C$6:$C$75,A11,TRANSACTIONS!$G$6:$G$75)</x:f>
        <x:v>614.46</x:v>
      </x:c>
      <x:c r="D11" s="60" t="n">
        <x:f>SUMIF(TRANSACTIONS!$C$6:$C$75,A11,TRANSACTIONS!$H$6:$H$75)</x:f>
        <x:v>614.46</x:v>
      </x:c>
      <x:c r="E11" s="60" t="n">
        <x:f>ROUND(C11-D11,2)</x:f>
        <x:v>0</x:v>
      </x:c>
      <x:c r="F11" s="12" t="n">
        <x:f>COUNTIFS(TRANSACTIONS!$C$6:$C$75,A11,TRANSACTIONS!$V$6:$V$75,"INVESTIGATE")</x:f>
        <x:v>0</x:v>
      </x:c>
      <x:c r="G11" s="12" t="n">
        <x:f>COUNTIFS(TRANSACTIONS!$C$6:$C$75,A11,TRANSACTIONS!$V$6:$V$75,"MANUAL CHECK")</x:f>
        <x:v>0</x:v>
      </x:c>
      <x:c r="H11" s="12" t="str">
        <x:f>IF(OR(B11&lt;&gt;2,ABS(E11)&gt;RULES!$B$10,F11&gt;0),"INVESTIGATE",IF(G11&gt;0,"MANUAL CHECK","CLEAR"))</x:f>
        <x:v>CLEAR</x:v>
      </x:c>
    </x:row>
    <x:row r="12" ht="20" customHeight="1">
      <x:c r="A12" s="41" t="str">
        <x:v>JV-2026-007</x:v>
      </x:c>
      <x:c r="B12" s="12" t="n">
        <x:f>COUNTIF(TRANSACTIONS!$C$6:$C$75,A12)</x:f>
        <x:v>2</x:v>
      </x:c>
      <x:c r="C12" s="60" t="n">
        <x:f>SUMIF(TRANSACTIONS!$C$6:$C$75,A12,TRANSACTIONS!$G$6:$G$75)</x:f>
        <x:v>4042.16</x:v>
      </x:c>
      <x:c r="D12" s="60" t="n">
        <x:f>SUMIF(TRANSACTIONS!$C$6:$C$75,A12,TRANSACTIONS!$H$6:$H$75)</x:f>
        <x:v>4042.16</x:v>
      </x:c>
      <x:c r="E12" s="60" t="n">
        <x:f>ROUND(C12-D12,2)</x:f>
        <x:v>0</x:v>
      </x:c>
      <x:c r="F12" s="12" t="n">
        <x:f>COUNTIFS(TRANSACTIONS!$C$6:$C$75,A12,TRANSACTIONS!$V$6:$V$75,"INVESTIGATE")</x:f>
        <x:v>2</x:v>
      </x:c>
      <x:c r="G12" s="12" t="n">
        <x:f>COUNTIFS(TRANSACTIONS!$C$6:$C$75,A12,TRANSACTIONS!$V$6:$V$75,"MANUAL CHECK")</x:f>
        <x:v>0</x:v>
      </x:c>
      <x:c r="H12" s="12" t="str">
        <x:f>IF(OR(B12&lt;&gt;2,ABS(E12)&gt;RULES!$B$10,F12&gt;0),"INVESTIGATE",IF(G12&gt;0,"MANUAL CHECK","CLEAR"))</x:f>
        <x:v>INVESTIGATE</x:v>
      </x:c>
    </x:row>
    <x:row r="13" ht="20" customHeight="1">
      <x:c r="A13" s="41" t="str">
        <x:v>JV-2026-008</x:v>
      </x:c>
      <x:c r="B13" s="12" t="n">
        <x:f>COUNTIF(TRANSACTIONS!$C$6:$C$75,A13)</x:f>
        <x:v>2</x:v>
      </x:c>
      <x:c r="C13" s="60" t="n">
        <x:f>SUMIF(TRANSACTIONS!$C$6:$C$75,A13,TRANSACTIONS!$G$6:$G$75)</x:f>
        <x:v>4126.29</x:v>
      </x:c>
      <x:c r="D13" s="60" t="n">
        <x:f>SUMIF(TRANSACTIONS!$C$6:$C$75,A13,TRANSACTIONS!$H$6:$H$75)</x:f>
        <x:v>4126.29</x:v>
      </x:c>
      <x:c r="E13" s="60" t="n">
        <x:f>ROUND(C13-D13,2)</x:f>
        <x:v>0</x:v>
      </x:c>
      <x:c r="F13" s="12" t="n">
        <x:f>COUNTIFS(TRANSACTIONS!$C$6:$C$75,A13,TRANSACTIONS!$V$6:$V$75,"INVESTIGATE")</x:f>
        <x:v>0</x:v>
      </x:c>
      <x:c r="G13" s="12" t="n">
        <x:f>COUNTIFS(TRANSACTIONS!$C$6:$C$75,A13,TRANSACTIONS!$V$6:$V$75,"MANUAL CHECK")</x:f>
        <x:v>0</x:v>
      </x:c>
      <x:c r="H13" s="12" t="str">
        <x:f>IF(OR(B13&lt;&gt;2,ABS(E13)&gt;RULES!$B$10,F13&gt;0),"INVESTIGATE",IF(G13&gt;0,"MANUAL CHECK","CLEAR"))</x:f>
        <x:v>CLEAR</x:v>
      </x:c>
    </x:row>
    <x:row r="14" ht="20" customHeight="1">
      <x:c r="A14" s="41" t="str">
        <x:v>JV-2026-009</x:v>
      </x:c>
      <x:c r="B14" s="12" t="n">
        <x:f>COUNTIF(TRANSACTIONS!$C$6:$C$75,A14)</x:f>
        <x:v>2</x:v>
      </x:c>
      <x:c r="C14" s="60" t="n">
        <x:f>SUMIF(TRANSACTIONS!$C$6:$C$75,A14,TRANSACTIONS!$G$6:$G$75)</x:f>
        <x:v>2633.42</x:v>
      </x:c>
      <x:c r="D14" s="60" t="n">
        <x:f>SUMIF(TRANSACTIONS!$C$6:$C$75,A14,TRANSACTIONS!$H$6:$H$75)</x:f>
        <x:v>2633.42</x:v>
      </x:c>
      <x:c r="E14" s="60" t="n">
        <x:f>ROUND(C14-D14,2)</x:f>
        <x:v>0</x:v>
      </x:c>
      <x:c r="F14" s="12" t="n">
        <x:f>COUNTIFS(TRANSACTIONS!$C$6:$C$75,A14,TRANSACTIONS!$V$6:$V$75,"INVESTIGATE")</x:f>
        <x:v>0</x:v>
      </x:c>
      <x:c r="G14" s="12" t="n">
        <x:f>COUNTIFS(TRANSACTIONS!$C$6:$C$75,A14,TRANSACTIONS!$V$6:$V$75,"MANUAL CHECK")</x:f>
        <x:v>0</x:v>
      </x:c>
      <x:c r="H14" s="12" t="str">
        <x:f>IF(OR(B14&lt;&gt;2,ABS(E14)&gt;RULES!$B$10,F14&gt;0),"INVESTIGATE",IF(G14&gt;0,"MANUAL CHECK","CLEAR"))</x:f>
        <x:v>CLEAR</x:v>
      </x:c>
    </x:row>
    <x:row r="15" ht="20" customHeight="1">
      <x:c r="A15" s="41" t="str">
        <x:v>JV-2026-010</x:v>
      </x:c>
      <x:c r="B15" s="12" t="n">
        <x:f>COUNTIF(TRANSACTIONS!$C$6:$C$75,A15)</x:f>
        <x:v>2</x:v>
      </x:c>
      <x:c r="C15" s="60" t="n">
        <x:f>SUMIF(TRANSACTIONS!$C$6:$C$75,A15,TRANSACTIONS!$G$6:$G$75)</x:f>
        <x:v>390.97</x:v>
      </x:c>
      <x:c r="D15" s="60" t="n">
        <x:f>SUMIF(TRANSACTIONS!$C$6:$C$75,A15,TRANSACTIONS!$H$6:$H$75)</x:f>
        <x:v>390.97</x:v>
      </x:c>
      <x:c r="E15" s="60" t="n">
        <x:f>ROUND(C15-D15,2)</x:f>
        <x:v>0</x:v>
      </x:c>
      <x:c r="F15" s="12" t="n">
        <x:f>COUNTIFS(TRANSACTIONS!$C$6:$C$75,A15,TRANSACTIONS!$V$6:$V$75,"INVESTIGATE")</x:f>
        <x:v>2</x:v>
      </x:c>
      <x:c r="G15" s="12" t="n">
        <x:f>COUNTIFS(TRANSACTIONS!$C$6:$C$75,A15,TRANSACTIONS!$V$6:$V$75,"MANUAL CHECK")</x:f>
        <x:v>0</x:v>
      </x:c>
      <x:c r="H15" s="12" t="str">
        <x:f>IF(OR(B15&lt;&gt;2,ABS(E15)&gt;RULES!$B$10,F15&gt;0),"INVESTIGATE",IF(G15&gt;0,"MANUAL CHECK","CLEAR"))</x:f>
        <x:v>INVESTIGATE</x:v>
      </x:c>
    </x:row>
    <x:row r="16" ht="20" customHeight="1">
      <x:c r="A16" s="41" t="str">
        <x:v>JV-2026-011</x:v>
      </x:c>
      <x:c r="B16" s="12" t="n">
        <x:f>COUNTIF(TRANSACTIONS!$C$6:$C$75,A16)</x:f>
        <x:v>2</x:v>
      </x:c>
      <x:c r="C16" s="60" t="n">
        <x:f>SUMIF(TRANSACTIONS!$C$6:$C$75,A16,TRANSACTIONS!$G$6:$G$75)</x:f>
        <x:v>2962.63</x:v>
      </x:c>
      <x:c r="D16" s="60" t="n">
        <x:f>SUMIF(TRANSACTIONS!$C$6:$C$75,A16,TRANSACTIONS!$H$6:$H$75)</x:f>
        <x:v>2962.63</x:v>
      </x:c>
      <x:c r="E16" s="60" t="n">
        <x:f>ROUND(C16-D16,2)</x:f>
        <x:v>0</x:v>
      </x:c>
      <x:c r="F16" s="12" t="n">
        <x:f>COUNTIFS(TRANSACTIONS!$C$6:$C$75,A16,TRANSACTIONS!$V$6:$V$75,"INVESTIGATE")</x:f>
        <x:v>0</x:v>
      </x:c>
      <x:c r="G16" s="12" t="n">
        <x:f>COUNTIFS(TRANSACTIONS!$C$6:$C$75,A16,TRANSACTIONS!$V$6:$V$75,"MANUAL CHECK")</x:f>
        <x:v>0</x:v>
      </x:c>
      <x:c r="H16" s="12" t="str">
        <x:f>IF(OR(B16&lt;&gt;2,ABS(E16)&gt;RULES!$B$10,F16&gt;0),"INVESTIGATE",IF(G16&gt;0,"MANUAL CHECK","CLEAR"))</x:f>
        <x:v>CLEAR</x:v>
      </x:c>
    </x:row>
    <x:row r="17" ht="20" customHeight="1">
      <x:c r="A17" s="41" t="str">
        <x:v>JV-2026-012</x:v>
      </x:c>
      <x:c r="B17" s="12" t="n">
        <x:f>COUNTIF(TRANSACTIONS!$C$6:$C$75,A17)</x:f>
        <x:v>2</x:v>
      </x:c>
      <x:c r="C17" s="60" t="n">
        <x:f>SUMIF(TRANSACTIONS!$C$6:$C$75,A17,TRANSACTIONS!$G$6:$G$75)</x:f>
        <x:v>2823.05</x:v>
      </x:c>
      <x:c r="D17" s="60" t="n">
        <x:f>SUMIF(TRANSACTIONS!$C$6:$C$75,A17,TRANSACTIONS!$H$6:$H$75)</x:f>
        <x:v>2823.05</x:v>
      </x:c>
      <x:c r="E17" s="60" t="n">
        <x:f>ROUND(C17-D17,2)</x:f>
        <x:v>0</x:v>
      </x:c>
      <x:c r="F17" s="12" t="n">
        <x:f>COUNTIFS(TRANSACTIONS!$C$6:$C$75,A17,TRANSACTIONS!$V$6:$V$75,"INVESTIGATE")</x:f>
        <x:v>0</x:v>
      </x:c>
      <x:c r="G17" s="12" t="n">
        <x:f>COUNTIFS(TRANSACTIONS!$C$6:$C$75,A17,TRANSACTIONS!$V$6:$V$75,"MANUAL CHECK")</x:f>
        <x:v>0</x:v>
      </x:c>
      <x:c r="H17" s="12" t="str">
        <x:f>IF(OR(B17&lt;&gt;2,ABS(E17)&gt;RULES!$B$10,F17&gt;0),"INVESTIGATE",IF(G17&gt;0,"MANUAL CHECK","CLEAR"))</x:f>
        <x:v>CLEAR</x:v>
      </x:c>
    </x:row>
    <x:row r="18" ht="20" customHeight="1">
      <x:c r="A18" s="41" t="str">
        <x:v>JV-2026-013</x:v>
      </x:c>
      <x:c r="B18" s="12" t="n">
        <x:f>COUNTIF(TRANSACTIONS!$C$6:$C$75,A18)</x:f>
        <x:v>2</x:v>
      </x:c>
      <x:c r="C18" s="60" t="n">
        <x:f>SUMIF(TRANSACTIONS!$C$6:$C$75,A18,TRANSACTIONS!$G$6:$G$75)</x:f>
        <x:v>1979.91</x:v>
      </x:c>
      <x:c r="D18" s="60" t="n">
        <x:f>SUMIF(TRANSACTIONS!$C$6:$C$75,A18,TRANSACTIONS!$H$6:$H$75)</x:f>
        <x:v>1979.91</x:v>
      </x:c>
      <x:c r="E18" s="60" t="n">
        <x:f>ROUND(C18-D18,2)</x:f>
        <x:v>0</x:v>
      </x:c>
      <x:c r="F18" s="12" t="n">
        <x:f>COUNTIFS(TRANSACTIONS!$C$6:$C$75,A18,TRANSACTIONS!$V$6:$V$75,"INVESTIGATE")</x:f>
        <x:v>0</x:v>
      </x:c>
      <x:c r="G18" s="12" t="n">
        <x:f>COUNTIFS(TRANSACTIONS!$C$6:$C$75,A18,TRANSACTIONS!$V$6:$V$75,"MANUAL CHECK")</x:f>
        <x:v>0</x:v>
      </x:c>
      <x:c r="H18" s="12" t="str">
        <x:f>IF(OR(B18&lt;&gt;2,ABS(E18)&gt;RULES!$B$10,F18&gt;0),"INVESTIGATE",IF(G18&gt;0,"MANUAL CHECK","CLEAR"))</x:f>
        <x:v>CLEAR</x:v>
      </x:c>
    </x:row>
    <x:row r="19" ht="20" customHeight="1">
      <x:c r="A19" s="41" t="str">
        <x:v>JV-2026-014</x:v>
      </x:c>
      <x:c r="B19" s="12" t="n">
        <x:f>COUNTIF(TRANSACTIONS!$C$6:$C$75,A19)</x:f>
        <x:v>4</x:v>
      </x:c>
      <x:c r="C19" s="60" t="n">
        <x:f>SUMIF(TRANSACTIONS!$C$6:$C$75,A19,TRANSACTIONS!$G$6:$G$75)</x:f>
        <x:v>3872.62</x:v>
      </x:c>
      <x:c r="D19" s="60" t="n">
        <x:f>SUMIF(TRANSACTIONS!$C$6:$C$75,A19,TRANSACTIONS!$H$6:$H$75)</x:f>
        <x:v>3872.62</x:v>
      </x:c>
      <x:c r="E19" s="60" t="n">
        <x:f>ROUND(C19-D19,2)</x:f>
        <x:v>0</x:v>
      </x:c>
      <x:c r="F19" s="12" t="n">
        <x:f>COUNTIFS(TRANSACTIONS!$C$6:$C$75,A19,TRANSACTIONS!$V$6:$V$75,"INVESTIGATE")</x:f>
        <x:v>4</x:v>
      </x:c>
      <x:c r="G19" s="12" t="n">
        <x:f>COUNTIFS(TRANSACTIONS!$C$6:$C$75,A19,TRANSACTIONS!$V$6:$V$75,"MANUAL CHECK")</x:f>
        <x:v>0</x:v>
      </x:c>
      <x:c r="H19" s="12" t="str">
        <x:f>IF(OR(B19&lt;&gt;2,ABS(E19)&gt;RULES!$B$10,F19&gt;0),"INVESTIGATE",IF(G19&gt;0,"MANUAL CHECK","CLEAR"))</x:f>
        <x:v>INVESTIGATE</x:v>
      </x:c>
    </x:row>
    <x:row r="20" ht="20" customHeight="1">
      <x:c r="A20" s="41" t="str">
        <x:v>JV-2026-015</x:v>
      </x:c>
      <x:c r="B20" s="12" t="n">
        <x:f>COUNTIF(TRANSACTIONS!$C$6:$C$75,A20)</x:f>
        <x:v>2</x:v>
      </x:c>
      <x:c r="C20" s="60" t="n">
        <x:f>SUMIF(TRANSACTIONS!$C$6:$C$75,A20,TRANSACTIONS!$G$6:$G$75)</x:f>
        <x:v>2266.27</x:v>
      </x:c>
      <x:c r="D20" s="60" t="n">
        <x:f>SUMIF(TRANSACTIONS!$C$6:$C$75,A20,TRANSACTIONS!$H$6:$H$75)</x:f>
        <x:v>2266.27</x:v>
      </x:c>
      <x:c r="E20" s="60" t="n">
        <x:f>ROUND(C20-D20,2)</x:f>
        <x:v>0</x:v>
      </x:c>
      <x:c r="F20" s="12" t="n">
        <x:f>COUNTIFS(TRANSACTIONS!$C$6:$C$75,A20,TRANSACTIONS!$V$6:$V$75,"INVESTIGATE")</x:f>
        <x:v>0</x:v>
      </x:c>
      <x:c r="G20" s="12" t="n">
        <x:f>COUNTIFS(TRANSACTIONS!$C$6:$C$75,A20,TRANSACTIONS!$V$6:$V$75,"MANUAL CHECK")</x:f>
        <x:v>0</x:v>
      </x:c>
      <x:c r="H20" s="12" t="str">
        <x:f>IF(OR(B20&lt;&gt;2,ABS(E20)&gt;RULES!$B$10,F20&gt;0),"INVESTIGATE",IF(G20&gt;0,"MANUAL CHECK","CLEAR"))</x:f>
        <x:v>CLEAR</x:v>
      </x:c>
    </x:row>
    <x:row r="21" ht="20" customHeight="1">
      <x:c r="A21" s="41" t="str">
        <x:v>JV-2026-016</x:v>
      </x:c>
      <x:c r="B21" s="12" t="n">
        <x:f>COUNTIF(TRANSACTIONS!$C$6:$C$75,A21)</x:f>
        <x:v>2</x:v>
      </x:c>
      <x:c r="C21" s="60" t="n">
        <x:f>SUMIF(TRANSACTIONS!$C$6:$C$75,A21,TRANSACTIONS!$G$6:$G$75)</x:f>
        <x:v>1441.22</x:v>
      </x:c>
      <x:c r="D21" s="60" t="n">
        <x:f>SUMIF(TRANSACTIONS!$C$6:$C$75,A21,TRANSACTIONS!$H$6:$H$75)</x:f>
        <x:v>1441.22</x:v>
      </x:c>
      <x:c r="E21" s="60" t="n">
        <x:f>ROUND(C21-D21,2)</x:f>
        <x:v>0</x:v>
      </x:c>
      <x:c r="F21" s="12" t="n">
        <x:f>COUNTIFS(TRANSACTIONS!$C$6:$C$75,A21,TRANSACTIONS!$V$6:$V$75,"INVESTIGATE")</x:f>
        <x:v>0</x:v>
      </x:c>
      <x:c r="G21" s="12" t="n">
        <x:f>COUNTIFS(TRANSACTIONS!$C$6:$C$75,A21,TRANSACTIONS!$V$6:$V$75,"MANUAL CHECK")</x:f>
        <x:v>0</x:v>
      </x:c>
      <x:c r="H21" s="12" t="str">
        <x:f>IF(OR(B21&lt;&gt;2,ABS(E21)&gt;RULES!$B$10,F21&gt;0),"INVESTIGATE",IF(G21&gt;0,"MANUAL CHECK","CLEAR"))</x:f>
        <x:v>CLEAR</x:v>
      </x:c>
    </x:row>
    <x:row r="22" ht="20" customHeight="1">
      <x:c r="A22" s="41" t="str">
        <x:v>JV-2026-017</x:v>
      </x:c>
      <x:c r="B22" s="12" t="n">
        <x:f>COUNTIF(TRANSACTIONS!$C$6:$C$75,A22)</x:f>
        <x:v>2</x:v>
      </x:c>
      <x:c r="C22" s="60" t="n">
        <x:f>SUMIF(TRANSACTIONS!$C$6:$C$75,A22,TRANSACTIONS!$G$6:$G$75)</x:f>
        <x:v>4114.9</x:v>
      </x:c>
      <x:c r="D22" s="60" t="n">
        <x:f>SUMIF(TRANSACTIONS!$C$6:$C$75,A22,TRANSACTIONS!$H$6:$H$75)</x:f>
        <x:v>4114.9</x:v>
      </x:c>
      <x:c r="E22" s="60" t="n">
        <x:f>ROUND(C22-D22,2)</x:f>
        <x:v>0</x:v>
      </x:c>
      <x:c r="F22" s="12" t="n">
        <x:f>COUNTIFS(TRANSACTIONS!$C$6:$C$75,A22,TRANSACTIONS!$V$6:$V$75,"INVESTIGATE")</x:f>
        <x:v>0</x:v>
      </x:c>
      <x:c r="G22" s="12" t="n">
        <x:f>COUNTIFS(TRANSACTIONS!$C$6:$C$75,A22,TRANSACTIONS!$V$6:$V$75,"MANUAL CHECK")</x:f>
        <x:v>0</x:v>
      </x:c>
      <x:c r="H22" s="12" t="str">
        <x:f>IF(OR(B22&lt;&gt;2,ABS(E22)&gt;RULES!$B$10,F22&gt;0),"INVESTIGATE",IF(G22&gt;0,"MANUAL CHECK","CLEAR"))</x:f>
        <x:v>CLEAR</x:v>
      </x:c>
    </x:row>
    <x:row r="23" ht="20" customHeight="1">
      <x:c r="A23" s="41" t="str">
        <x:v>JV-2026-018</x:v>
      </x:c>
      <x:c r="B23" s="12" t="n">
        <x:f>COUNTIF(TRANSACTIONS!$C$6:$C$75,A23)</x:f>
        <x:v>2</x:v>
      </x:c>
      <x:c r="C23" s="60" t="n">
        <x:f>SUMIF(TRANSACTIONS!$C$6:$C$75,A23,TRANSACTIONS!$G$6:$G$75)</x:f>
        <x:v>2723.51</x:v>
      </x:c>
      <x:c r="D23" s="60" t="n">
        <x:f>SUMIF(TRANSACTIONS!$C$6:$C$75,A23,TRANSACTIONS!$H$6:$H$75)</x:f>
        <x:v>2723.51</x:v>
      </x:c>
      <x:c r="E23" s="60" t="n">
        <x:f>ROUND(C23-D23,2)</x:f>
        <x:v>0</x:v>
      </x:c>
      <x:c r="F23" s="12" t="n">
        <x:f>COUNTIFS(TRANSACTIONS!$C$6:$C$75,A23,TRANSACTIONS!$V$6:$V$75,"INVESTIGATE")</x:f>
        <x:v>2</x:v>
      </x:c>
      <x:c r="G23" s="12" t="n">
        <x:f>COUNTIFS(TRANSACTIONS!$C$6:$C$75,A23,TRANSACTIONS!$V$6:$V$75,"MANUAL CHECK")</x:f>
        <x:v>0</x:v>
      </x:c>
      <x:c r="H23" s="12" t="str">
        <x:f>IF(OR(B23&lt;&gt;2,ABS(E23)&gt;RULES!$B$10,F23&gt;0),"INVESTIGATE",IF(G23&gt;0,"MANUAL CHECK","CLEAR"))</x:f>
        <x:v>INVESTIGATE</x:v>
      </x:c>
    </x:row>
    <x:row r="24" ht="20" customHeight="1">
      <x:c r="A24" s="41" t="str">
        <x:v>JV-2026-019</x:v>
      </x:c>
      <x:c r="B24" s="12" t="n">
        <x:f>COUNTIF(TRANSACTIONS!$C$6:$C$75,A24)</x:f>
        <x:v>2</x:v>
      </x:c>
      <x:c r="C24" s="60" t="n">
        <x:f>SUMIF(TRANSACTIONS!$C$6:$C$75,A24,TRANSACTIONS!$G$6:$G$75)</x:f>
        <x:v>2358.47</x:v>
      </x:c>
      <x:c r="D24" s="60" t="n">
        <x:f>SUMIF(TRANSACTIONS!$C$6:$C$75,A24,TRANSACTIONS!$H$6:$H$75)</x:f>
        <x:v>2358.47</x:v>
      </x:c>
      <x:c r="E24" s="60" t="n">
        <x:f>ROUND(C24-D24,2)</x:f>
        <x:v>0</x:v>
      </x:c>
      <x:c r="F24" s="12" t="n">
        <x:f>COUNTIFS(TRANSACTIONS!$C$6:$C$75,A24,TRANSACTIONS!$V$6:$V$75,"INVESTIGATE")</x:f>
        <x:v>0</x:v>
      </x:c>
      <x:c r="G24" s="12" t="n">
        <x:f>COUNTIFS(TRANSACTIONS!$C$6:$C$75,A24,TRANSACTIONS!$V$6:$V$75,"MANUAL CHECK")</x:f>
        <x:v>0</x:v>
      </x:c>
      <x:c r="H24" s="12" t="str">
        <x:f>IF(OR(B24&lt;&gt;2,ABS(E24)&gt;RULES!$B$10,F24&gt;0),"INVESTIGATE",IF(G24&gt;0,"MANUAL CHECK","CLEAR"))</x:f>
        <x:v>CLEAR</x:v>
      </x:c>
    </x:row>
    <x:row r="25" ht="20" customHeight="1">
      <x:c r="A25" s="41" t="str">
        <x:v>JV-2026-020</x:v>
      </x:c>
      <x:c r="B25" s="12" t="n">
        <x:f>COUNTIF(TRANSACTIONS!$C$6:$C$75,A25)</x:f>
        <x:v>2</x:v>
      </x:c>
      <x:c r="C25" s="60" t="n">
        <x:f>SUMIF(TRANSACTIONS!$C$6:$C$75,A25,TRANSACTIONS!$G$6:$G$75)</x:f>
        <x:v>1510.84</x:v>
      </x:c>
      <x:c r="D25" s="60" t="n">
        <x:f>SUMIF(TRANSACTIONS!$C$6:$C$75,A25,TRANSACTIONS!$H$6:$H$75)</x:f>
        <x:v>1510.84</x:v>
      </x:c>
      <x:c r="E25" s="60" t="n">
        <x:f>ROUND(C25-D25,2)</x:f>
        <x:v>0</x:v>
      </x:c>
      <x:c r="F25" s="12" t="n">
        <x:f>COUNTIFS(TRANSACTIONS!$C$6:$C$75,A25,TRANSACTIONS!$V$6:$V$75,"INVESTIGATE")</x:f>
        <x:v>0</x:v>
      </x:c>
      <x:c r="G25" s="12" t="n">
        <x:f>COUNTIFS(TRANSACTIONS!$C$6:$C$75,A25,TRANSACTIONS!$V$6:$V$75,"MANUAL CHECK")</x:f>
        <x:v>0</x:v>
      </x:c>
      <x:c r="H25" s="12" t="str">
        <x:f>IF(OR(B25&lt;&gt;2,ABS(E25)&gt;RULES!$B$10,F25&gt;0),"INVESTIGATE",IF(G25&gt;0,"MANUAL CHECK","CLEAR"))</x:f>
        <x:v>CLEAR</x:v>
      </x:c>
    </x:row>
    <x:row r="26" ht="20" customHeight="1">
      <x:c r="A26" s="41" t="str">
        <x:v>JV-2026-021</x:v>
      </x:c>
      <x:c r="B26" s="12" t="n">
        <x:f>COUNTIF(TRANSACTIONS!$C$6:$C$75,A26)</x:f>
        <x:v>2</x:v>
      </x:c>
      <x:c r="C26" s="60" t="n">
        <x:f>SUMIF(TRANSACTIONS!$C$6:$C$75,A26,TRANSACTIONS!$G$6:$G$75)</x:f>
        <x:v>2568.4</x:v>
      </x:c>
      <x:c r="D26" s="60" t="n">
        <x:f>SUMIF(TRANSACTIONS!$C$6:$C$75,A26,TRANSACTIONS!$H$6:$H$75)</x:f>
        <x:v>2568.4</x:v>
      </x:c>
      <x:c r="E26" s="60" t="n">
        <x:f>ROUND(C26-D26,2)</x:f>
        <x:v>0</x:v>
      </x:c>
      <x:c r="F26" s="12" t="n">
        <x:f>COUNTIFS(TRANSACTIONS!$C$6:$C$75,A26,TRANSACTIONS!$V$6:$V$75,"INVESTIGATE")</x:f>
        <x:v>2</x:v>
      </x:c>
      <x:c r="G26" s="12" t="n">
        <x:f>COUNTIFS(TRANSACTIONS!$C$6:$C$75,A26,TRANSACTIONS!$V$6:$V$75,"MANUAL CHECK")</x:f>
        <x:v>0</x:v>
      </x:c>
      <x:c r="H26" s="12" t="str">
        <x:f>IF(OR(B26&lt;&gt;2,ABS(E26)&gt;RULES!$B$10,F26&gt;0),"INVESTIGATE",IF(G26&gt;0,"MANUAL CHECK","CLEAR"))</x:f>
        <x:v>INVESTIGATE</x:v>
      </x:c>
    </x:row>
    <x:row r="27" ht="20" customHeight="1">
      <x:c r="A27" s="41" t="str">
        <x:v>JV-2026-022</x:v>
      </x:c>
      <x:c r="B27" s="12" t="n">
        <x:f>COUNTIF(TRANSACTIONS!$C$6:$C$75,A27)</x:f>
        <x:v>2</x:v>
      </x:c>
      <x:c r="C27" s="60" t="n">
        <x:f>SUMIF(TRANSACTIONS!$C$6:$C$75,A27,TRANSACTIONS!$G$6:$G$75)</x:f>
        <x:v>2684.96</x:v>
      </x:c>
      <x:c r="D27" s="60" t="n">
        <x:f>SUMIF(TRANSACTIONS!$C$6:$C$75,A27,TRANSACTIONS!$H$6:$H$75)</x:f>
        <x:v>2684.96</x:v>
      </x:c>
      <x:c r="E27" s="60" t="n">
        <x:f>ROUND(C27-D27,2)</x:f>
        <x:v>0</x:v>
      </x:c>
      <x:c r="F27" s="12" t="n">
        <x:f>COUNTIFS(TRANSACTIONS!$C$6:$C$75,A27,TRANSACTIONS!$V$6:$V$75,"INVESTIGATE")</x:f>
        <x:v>0</x:v>
      </x:c>
      <x:c r="G27" s="12" t="n">
        <x:f>COUNTIFS(TRANSACTIONS!$C$6:$C$75,A27,TRANSACTIONS!$V$6:$V$75,"MANUAL CHECK")</x:f>
        <x:v>0</x:v>
      </x:c>
      <x:c r="H27" s="12" t="str">
        <x:f>IF(OR(B27&lt;&gt;2,ABS(E27)&gt;RULES!$B$10,F27&gt;0),"INVESTIGATE",IF(G27&gt;0,"MANUAL CHECK","CLEAR"))</x:f>
        <x:v>CLEAR</x:v>
      </x:c>
    </x:row>
    <x:row r="28" ht="20" customHeight="1">
      <x:c r="A28" s="41" t="str">
        <x:v>JV-2026-023</x:v>
      </x:c>
      <x:c r="B28" s="12" t="n">
        <x:f>COUNTIF(TRANSACTIONS!$C$6:$C$75,A28)</x:f>
        <x:v>2</x:v>
      </x:c>
      <x:c r="C28" s="60" t="n">
        <x:f>SUMIF(TRANSACTIONS!$C$6:$C$75,A28,TRANSACTIONS!$G$6:$G$75)</x:f>
        <x:v>2097.96</x:v>
      </x:c>
      <x:c r="D28" s="60" t="n">
        <x:f>SUMIF(TRANSACTIONS!$C$6:$C$75,A28,TRANSACTIONS!$H$6:$H$75)</x:f>
        <x:v>2097.96</x:v>
      </x:c>
      <x:c r="E28" s="60" t="n">
        <x:f>ROUND(C28-D28,2)</x:f>
        <x:v>0</x:v>
      </x:c>
      <x:c r="F28" s="12" t="n">
        <x:f>COUNTIFS(TRANSACTIONS!$C$6:$C$75,A28,TRANSACTIONS!$V$6:$V$75,"INVESTIGATE")</x:f>
        <x:v>0</x:v>
      </x:c>
      <x:c r="G28" s="12" t="n">
        <x:f>COUNTIFS(TRANSACTIONS!$C$6:$C$75,A28,TRANSACTIONS!$V$6:$V$75,"MANUAL CHECK")</x:f>
        <x:v>0</x:v>
      </x:c>
      <x:c r="H28" s="12" t="str">
        <x:f>IF(OR(B28&lt;&gt;2,ABS(E28)&gt;RULES!$B$10,F28&gt;0),"INVESTIGATE",IF(G28&gt;0,"MANUAL CHECK","CLEAR"))</x:f>
        <x:v>CLEAR</x:v>
      </x:c>
    </x:row>
    <x:row r="29" ht="20" customHeight="1">
      <x:c r="A29" s="41" t="str">
        <x:v>JV-2026-024</x:v>
      </x:c>
      <x:c r="B29" s="12" t="n">
        <x:f>COUNTIF(TRANSACTIONS!$C$6:$C$75,A29)</x:f>
        <x:v>2</x:v>
      </x:c>
      <x:c r="C29" s="60" t="n">
        <x:f>SUMIF(TRANSACTIONS!$C$6:$C$75,A29,TRANSACTIONS!$G$6:$G$75)</x:f>
        <x:v>2022.6</x:v>
      </x:c>
      <x:c r="D29" s="60" t="n">
        <x:f>SUMIF(TRANSACTIONS!$C$6:$C$75,A29,TRANSACTIONS!$H$6:$H$75)</x:f>
        <x:v>2022.6</x:v>
      </x:c>
      <x:c r="E29" s="60" t="n">
        <x:f>ROUND(C29-D29,2)</x:f>
        <x:v>0</x:v>
      </x:c>
      <x:c r="F29" s="12" t="n">
        <x:f>COUNTIFS(TRANSACTIONS!$C$6:$C$75,A29,TRANSACTIONS!$V$6:$V$75,"INVESTIGATE")</x:f>
        <x:v>0</x:v>
      </x:c>
      <x:c r="G29" s="12" t="n">
        <x:f>COUNTIFS(TRANSACTIONS!$C$6:$C$75,A29,TRANSACTIONS!$V$6:$V$75,"MANUAL CHECK")</x:f>
        <x:v>0</x:v>
      </x:c>
      <x:c r="H29" s="12" t="str">
        <x:f>IF(OR(B29&lt;&gt;2,ABS(E29)&gt;RULES!$B$10,F29&gt;0),"INVESTIGATE",IF(G29&gt;0,"MANUAL CHECK","CLEAR"))</x:f>
        <x:v>CLEAR</x:v>
      </x:c>
    </x:row>
    <x:row r="30" ht="20" customHeight="1">
      <x:c r="A30" s="41" t="str">
        <x:v>JV-2026-025</x:v>
      </x:c>
      <x:c r="B30" s="12" t="n">
        <x:f>COUNTIF(TRANSACTIONS!$C$6:$C$75,A30)</x:f>
        <x:v>2</x:v>
      </x:c>
      <x:c r="C30" s="60" t="n">
        <x:f>SUMIF(TRANSACTIONS!$C$6:$C$75,A30,TRANSACTIONS!$G$6:$G$75)</x:f>
        <x:v>4082.86</x:v>
      </x:c>
      <x:c r="D30" s="60" t="n">
        <x:f>SUMIF(TRANSACTIONS!$C$6:$C$75,A30,TRANSACTIONS!$H$6:$H$75)</x:f>
        <x:v>4082.86</x:v>
      </x:c>
      <x:c r="E30" s="60" t="n">
        <x:f>ROUND(C30-D30,2)</x:f>
        <x:v>0</x:v>
      </x:c>
      <x:c r="F30" s="12" t="n">
        <x:f>COUNTIFS(TRANSACTIONS!$C$6:$C$75,A30,TRANSACTIONS!$V$6:$V$75,"INVESTIGATE")</x:f>
        <x:v>1</x:v>
      </x:c>
      <x:c r="G30" s="12" t="n">
        <x:f>COUNTIFS(TRANSACTIONS!$C$6:$C$75,A30,TRANSACTIONS!$V$6:$V$75,"MANUAL CHECK")</x:f>
        <x:v>0</x:v>
      </x:c>
      <x:c r="H30" s="12" t="str">
        <x:f>IF(OR(B30&lt;&gt;2,ABS(E30)&gt;RULES!$B$10,F30&gt;0),"INVESTIGATE",IF(G30&gt;0,"MANUAL CHECK","CLEAR"))</x:f>
        <x:v>INVESTIGATE</x:v>
      </x:c>
    </x:row>
    <x:row r="31" ht="20" customHeight="1">
      <x:c r="A31" s="41" t="str">
        <x:v>JV-2026-026</x:v>
      </x:c>
      <x:c r="B31" s="12" t="n">
        <x:f>COUNTIF(TRANSACTIONS!$C$6:$C$75,A31)</x:f>
        <x:v>2</x:v>
      </x:c>
      <x:c r="C31" s="60" t="n">
        <x:f>SUMIF(TRANSACTIONS!$C$6:$C$75,A31,TRANSACTIONS!$G$6:$G$75)</x:f>
        <x:v>1140.63</x:v>
      </x:c>
      <x:c r="D31" s="60" t="n">
        <x:f>SUMIF(TRANSACTIONS!$C$6:$C$75,A31,TRANSACTIONS!$H$6:$H$75)</x:f>
        <x:v>1140.63</x:v>
      </x:c>
      <x:c r="E31" s="60" t="n">
        <x:f>ROUND(C31-D31,2)</x:f>
        <x:v>0</x:v>
      </x:c>
      <x:c r="F31" s="12" t="n">
        <x:f>COUNTIFS(TRANSACTIONS!$C$6:$C$75,A31,TRANSACTIONS!$V$6:$V$75,"INVESTIGATE")</x:f>
        <x:v>0</x:v>
      </x:c>
      <x:c r="G31" s="12" t="n">
        <x:f>COUNTIFS(TRANSACTIONS!$C$6:$C$75,A31,TRANSACTIONS!$V$6:$V$75,"MANUAL CHECK")</x:f>
        <x:v>0</x:v>
      </x:c>
      <x:c r="H31" s="12" t="str">
        <x:f>IF(OR(B31&lt;&gt;2,ABS(E31)&gt;RULES!$B$10,F31&gt;0),"INVESTIGATE",IF(G31&gt;0,"MANUAL CHECK","CLEAR"))</x:f>
        <x:v>CLEAR</x:v>
      </x:c>
    </x:row>
    <x:row r="32" ht="20" customHeight="1">
      <x:c r="A32" s="41" t="str">
        <x:v>JV-2026-027</x:v>
      </x:c>
      <x:c r="B32" s="12" t="n">
        <x:f>COUNTIF(TRANSACTIONS!$C$6:$C$75,A32)</x:f>
        <x:v>2</x:v>
      </x:c>
      <x:c r="C32" s="60" t="n">
        <x:f>SUMIF(TRANSACTIONS!$C$6:$C$75,A32,TRANSACTIONS!$G$6:$G$75)</x:f>
        <x:v>2395.22</x:v>
      </x:c>
      <x:c r="D32" s="60" t="n">
        <x:f>SUMIF(TRANSACTIONS!$C$6:$C$75,A32,TRANSACTIONS!$H$6:$H$75)</x:f>
        <x:v>2395.22</x:v>
      </x:c>
      <x:c r="E32" s="60" t="n">
        <x:f>ROUND(C32-D32,2)</x:f>
        <x:v>0</x:v>
      </x:c>
      <x:c r="F32" s="12" t="n">
        <x:f>COUNTIFS(TRANSACTIONS!$C$6:$C$75,A32,TRANSACTIONS!$V$6:$V$75,"INVESTIGATE")</x:f>
        <x:v>2</x:v>
      </x:c>
      <x:c r="G32" s="12" t="n">
        <x:f>COUNTIFS(TRANSACTIONS!$C$6:$C$75,A32,TRANSACTIONS!$V$6:$V$75,"MANUAL CHECK")</x:f>
        <x:v>0</x:v>
      </x:c>
      <x:c r="H32" s="12" t="str">
        <x:f>IF(OR(B32&lt;&gt;2,ABS(E32)&gt;RULES!$B$10,F32&gt;0),"INVESTIGATE",IF(G32&gt;0,"MANUAL CHECK","CLEAR"))</x:f>
        <x:v>INVESTIGATE</x:v>
      </x:c>
    </x:row>
    <x:row r="33" ht="20" customHeight="1">
      <x:c r="A33" s="41" t="str">
        <x:v>JV-2026-028</x:v>
      </x:c>
      <x:c r="B33" s="12" t="n">
        <x:f>COUNTIF(TRANSACTIONS!$C$6:$C$75,A33)</x:f>
        <x:v>2</x:v>
      </x:c>
      <x:c r="C33" s="60" t="n">
        <x:f>SUMIF(TRANSACTIONS!$C$6:$C$75,A33,TRANSACTIONS!$G$6:$G$75)</x:f>
        <x:v>3075.02</x:v>
      </x:c>
      <x:c r="D33" s="60" t="n">
        <x:f>SUMIF(TRANSACTIONS!$C$6:$C$75,A33,TRANSACTIONS!$H$6:$H$75)</x:f>
        <x:v>3075.02</x:v>
      </x:c>
      <x:c r="E33" s="60" t="n">
        <x:f>ROUND(C33-D33,2)</x:f>
        <x:v>0</x:v>
      </x:c>
      <x:c r="F33" s="12" t="n">
        <x:f>COUNTIFS(TRANSACTIONS!$C$6:$C$75,A33,TRANSACTIONS!$V$6:$V$75,"INVESTIGATE")</x:f>
        <x:v>0</x:v>
      </x:c>
      <x:c r="G33" s="12" t="n">
        <x:f>COUNTIFS(TRANSACTIONS!$C$6:$C$75,A33,TRANSACTIONS!$V$6:$V$75,"MANUAL CHECK")</x:f>
        <x:v>0</x:v>
      </x:c>
      <x:c r="H33" s="12" t="str">
        <x:f>IF(OR(B33&lt;&gt;2,ABS(E33)&gt;RULES!$B$10,F33&gt;0),"INVESTIGATE",IF(G33&gt;0,"MANUAL CHECK","CLEAR"))</x:f>
        <x:v>CLEAR</x:v>
      </x:c>
    </x:row>
    <x:row r="34" ht="20" customHeight="1">
      <x:c r="A34" s="41" t="str">
        <x:v>JV-2026-029</x:v>
      </x:c>
      <x:c r="B34" s="12" t="n">
        <x:f>COUNTIF(TRANSACTIONS!$C$6:$C$75,A34)</x:f>
        <x:v>2</x:v>
      </x:c>
      <x:c r="C34" s="60" t="n">
        <x:f>SUMIF(TRANSACTIONS!$C$6:$C$75,A34,TRANSACTIONS!$G$6:$G$75)</x:f>
        <x:v>2680.95</x:v>
      </x:c>
      <x:c r="D34" s="60" t="n">
        <x:f>SUMIF(TRANSACTIONS!$C$6:$C$75,A34,TRANSACTIONS!$H$6:$H$75)</x:f>
        <x:v>2680.95</x:v>
      </x:c>
      <x:c r="E34" s="60" t="n">
        <x:f>ROUND(C34-D34,2)</x:f>
        <x:v>0</x:v>
      </x:c>
      <x:c r="F34" s="12" t="n">
        <x:f>COUNTIFS(TRANSACTIONS!$C$6:$C$75,A34,TRANSACTIONS!$V$6:$V$75,"INVESTIGATE")</x:f>
        <x:v>0</x:v>
      </x:c>
      <x:c r="G34" s="12" t="n">
        <x:f>COUNTIFS(TRANSACTIONS!$C$6:$C$75,A34,TRANSACTIONS!$V$6:$V$75,"MANUAL CHECK")</x:f>
        <x:v>0</x:v>
      </x:c>
      <x:c r="H34" s="12" t="str">
        <x:f>IF(OR(B34&lt;&gt;2,ABS(E34)&gt;RULES!$B$10,F34&gt;0),"INVESTIGATE",IF(G34&gt;0,"MANUAL CHECK","CLEAR"))</x:f>
        <x:v>CLEAR</x:v>
      </x:c>
    </x:row>
    <x:row r="35" ht="20" customHeight="1">
      <x:c r="A35" s="41" t="str">
        <x:v>JV-2026-030</x:v>
      </x:c>
      <x:c r="B35" s="12" t="n">
        <x:f>COUNTIF(TRANSACTIONS!$C$6:$C$75,A35)</x:f>
        <x:v>2</x:v>
      </x:c>
      <x:c r="C35" s="60" t="n">
        <x:f>SUMIF(TRANSACTIONS!$C$6:$C$75,A35,TRANSACTIONS!$G$6:$G$75)</x:f>
        <x:v>-425</x:v>
      </x:c>
      <x:c r="D35" s="60" t="n">
        <x:f>SUMIF(TRANSACTIONS!$C$6:$C$75,A35,TRANSACTIONS!$H$6:$H$75)</x:f>
        <x:v>-425</x:v>
      </x:c>
      <x:c r="E35" s="60" t="n">
        <x:f>ROUND(C35-D35,2)</x:f>
        <x:v>0</x:v>
      </x:c>
      <x:c r="F35" s="12" t="n">
        <x:f>COUNTIFS(TRANSACTIONS!$C$6:$C$75,A35,TRANSACTIONS!$V$6:$V$75,"INVESTIGATE")</x:f>
        <x:v>2</x:v>
      </x:c>
      <x:c r="G35" s="12" t="n">
        <x:f>COUNTIFS(TRANSACTIONS!$C$6:$C$75,A35,TRANSACTIONS!$V$6:$V$75,"MANUAL CHECK")</x:f>
        <x:v>0</x:v>
      </x:c>
      <x:c r="H35" s="12" t="str">
        <x:f>IF(OR(B35&lt;&gt;2,ABS(E35)&gt;RULES!$B$10,F35&gt;0),"INVESTIGATE",IF(G35&gt;0,"MANUAL CHECK","CLEAR"))</x:f>
        <x:v>INVESTIGATE</x:v>
      </x:c>
    </x:row>
    <x:row r="36" ht="20" customHeight="1">
      <x:c r="A36" s="41" t="str">
        <x:v>JV-2026-031</x:v>
      </x:c>
      <x:c r="B36" s="12" t="n">
        <x:f>COUNTIF(TRANSACTIONS!$C$6:$C$75,A36)</x:f>
        <x:v>2</x:v>
      </x:c>
      <x:c r="C36" s="60" t="n">
        <x:f>SUMIF(TRANSACTIONS!$C$6:$C$75,A36,TRANSACTIONS!$G$6:$G$75)</x:f>
        <x:v>1636.99</x:v>
      </x:c>
      <x:c r="D36" s="60" t="n">
        <x:f>SUMIF(TRANSACTIONS!$C$6:$C$75,A36,TRANSACTIONS!$H$6:$H$75)</x:f>
        <x:v>1636.99</x:v>
      </x:c>
      <x:c r="E36" s="60" t="n">
        <x:f>ROUND(C36-D36,2)</x:f>
        <x:v>0</x:v>
      </x:c>
      <x:c r="F36" s="12" t="n">
        <x:f>COUNTIFS(TRANSACTIONS!$C$6:$C$75,A36,TRANSACTIONS!$V$6:$V$75,"INVESTIGATE")</x:f>
        <x:v>0</x:v>
      </x:c>
      <x:c r="G36" s="12" t="n">
        <x:f>COUNTIFS(TRANSACTIONS!$C$6:$C$75,A36,TRANSACTIONS!$V$6:$V$75,"MANUAL CHECK")</x:f>
        <x:v>0</x:v>
      </x:c>
      <x:c r="H36" s="12" t="str">
        <x:f>IF(OR(B36&lt;&gt;2,ABS(E36)&gt;RULES!$B$10,F36&gt;0),"INVESTIGATE",IF(G36&gt;0,"MANUAL CHECK","CLEAR"))</x:f>
        <x:v>CLEAR</x:v>
      </x:c>
    </x:row>
    <x:row r="37" ht="20" customHeight="1">
      <x:c r="A37" s="41" t="str">
        <x:v>JV-2026-032</x:v>
      </x:c>
      <x:c r="B37" s="12" t="n">
        <x:f>COUNTIF(TRANSACTIONS!$C$6:$C$75,A37)</x:f>
        <x:v>2</x:v>
      </x:c>
      <x:c r="C37" s="60" t="n">
        <x:f>SUMIF(TRANSACTIONS!$C$6:$C$75,A37,TRANSACTIONS!$G$6:$G$75)</x:f>
        <x:v>2027.12</x:v>
      </x:c>
      <x:c r="D37" s="60" t="n">
        <x:f>SUMIF(TRANSACTIONS!$C$6:$C$75,A37,TRANSACTIONS!$H$6:$H$75)</x:f>
        <x:v>2027.12</x:v>
      </x:c>
      <x:c r="E37" s="60" t="n">
        <x:f>ROUND(C37-D37,2)</x:f>
        <x:v>0</x:v>
      </x:c>
      <x:c r="F37" s="12" t="n">
        <x:f>COUNTIFS(TRANSACTIONS!$C$6:$C$75,A37,TRANSACTIONS!$V$6:$V$75,"INVESTIGATE")</x:f>
        <x:v>0</x:v>
      </x:c>
      <x:c r="G37" s="12" t="n">
        <x:f>COUNTIFS(TRANSACTIONS!$C$6:$C$75,A37,TRANSACTIONS!$V$6:$V$75,"MANUAL CHECK")</x:f>
        <x:v>0</x:v>
      </x:c>
      <x:c r="H37" s="12" t="str">
        <x:f>IF(OR(B37&lt;&gt;2,ABS(E37)&gt;RULES!$B$10,F37&gt;0),"INVESTIGATE",IF(G37&gt;0,"MANUAL CHECK","CLEAR"))</x:f>
        <x:v>CLEAR</x:v>
      </x:c>
    </x:row>
    <x:row r="38" ht="20" customHeight="1">
      <x:c r="A38" s="41" t="str">
        <x:v>JV-2026-033</x:v>
      </x:c>
      <x:c r="B38" s="12" t="n">
        <x:f>COUNTIF(TRANSACTIONS!$C$6:$C$75,A38)</x:f>
        <x:v>2</x:v>
      </x:c>
      <x:c r="C38" s="60" t="n">
        <x:f>SUMIF(TRANSACTIONS!$C$6:$C$75,A38,TRANSACTIONS!$G$6:$G$75)</x:f>
        <x:v>7800</x:v>
      </x:c>
      <x:c r="D38" s="60" t="n">
        <x:f>SUMIF(TRANSACTIONS!$C$6:$C$75,A38,TRANSACTIONS!$H$6:$H$75)</x:f>
        <x:v>7800</x:v>
      </x:c>
      <x:c r="E38" s="60" t="n">
        <x:f>ROUND(C38-D38,2)</x:f>
        <x:v>0</x:v>
      </x:c>
      <x:c r="F38" s="12" t="n">
        <x:f>COUNTIFS(TRANSACTIONS!$C$6:$C$75,A38,TRANSACTIONS!$V$6:$V$75,"INVESTIGATE")</x:f>
        <x:v>0</x:v>
      </x:c>
      <x:c r="G38" s="12" t="n">
        <x:f>COUNTIFS(TRANSACTIONS!$C$6:$C$75,A38,TRANSACTIONS!$V$6:$V$75,"MANUAL CHECK")</x:f>
        <x:v>2</x:v>
      </x:c>
      <x:c r="H38" s="12" t="str">
        <x:f>IF(OR(B38&lt;&gt;2,ABS(E38)&gt;RULES!$B$10,F38&gt;0),"INVESTIGATE",IF(G38&gt;0,"MANUAL CHECK","CLEAR"))</x:f>
        <x:v>MANUAL CHECK</x:v>
      </x:c>
    </x:row>
    <x:row r="39" ht="20" customHeight="1">
      <x:c r="A39" s="41" t="str">
        <x:v>JV-2026-034</x:v>
      </x:c>
      <x:c r="B39" s="12" t="n">
        <x:f>COUNTIF(TRANSACTIONS!$C$6:$C$75,A39)</x:f>
        <x:v>2</x:v>
      </x:c>
      <x:c r="C39" s="60" t="n">
        <x:f>SUMIF(TRANSACTIONS!$C$6:$C$75,A39,TRANSACTIONS!$G$6:$G$75)</x:f>
        <x:v>3415.2</x:v>
      </x:c>
      <x:c r="D39" s="60" t="n">
        <x:f>SUMIF(TRANSACTIONS!$C$6:$C$75,A39,TRANSACTIONS!$H$6:$H$75)</x:f>
        <x:v>3415.2</x:v>
      </x:c>
      <x:c r="E39" s="60" t="n">
        <x:f>ROUND(C39-D39,2)</x:f>
        <x:v>0</x:v>
      </x:c>
      <x:c r="F39" s="12" t="n">
        <x:f>COUNTIFS(TRANSACTIONS!$C$6:$C$75,A39,TRANSACTIONS!$V$6:$V$75,"INVESTIGATE")</x:f>
        <x:v>0</x:v>
      </x:c>
      <x:c r="G39" s="12" t="n">
        <x:f>COUNTIFS(TRANSACTIONS!$C$6:$C$75,A39,TRANSACTIONS!$V$6:$V$75,"MANUAL CHECK")</x:f>
        <x:v>0</x:v>
      </x:c>
      <x:c r="H39" s="12" t="str">
        <x:f>IF(OR(B39&lt;&gt;2,ABS(E39)&gt;RULES!$B$10,F39&gt;0),"INVESTIGATE",IF(G39&gt;0,"MANUAL CHECK","CLEAR"))</x:f>
        <x:v>CLEAR</x:v>
      </x:c>
    </x:row>
    <x:row r="40" ht="20" customHeight="1">
      <x:c r="A40" s="4"/>
      <x:c r="B40" s="4"/>
      <x:c r="C40" s="4"/>
      <x:c r="D40" s="4"/>
      <x:c r="E40" s="4"/>
      <x:c r="F40" s="4"/>
      <x:c r="G40" s="4"/>
      <x:c r="H40" s="4"/>
    </x:row>
    <x:row r="41" ht="20" customHeight="1">
      <x:c r="A41" s="4"/>
      <x:c r="B41" s="4"/>
      <x:c r="C41" s="4"/>
      <x:c r="D41" s="4"/>
      <x:c r="E41" s="4"/>
      <x:c r="F41" s="4"/>
      <x:c r="G41" s="4"/>
      <x:c r="H41" s="4"/>
    </x:row>
    <x:row r="42" ht="20" customHeight="1">
      <x:c r="A42" s="4"/>
      <x:c r="B42" s="4"/>
      <x:c r="C42" s="4"/>
      <x:c r="D42" s="4"/>
      <x:c r="E42" s="4"/>
      <x:c r="F42" s="4"/>
      <x:c r="G42" s="4"/>
      <x:c r="H42" s="4"/>
    </x:row>
    <x:row r="43" ht="20" customHeight="1">
      <x:c r="A43" s="4"/>
      <x:c r="B43" s="4"/>
      <x:c r="C43" s="4"/>
      <x:c r="D43" s="4"/>
      <x:c r="E43" s="4"/>
      <x:c r="F43" s="4"/>
      <x:c r="G43" s="4"/>
      <x:c r="H43" s="4"/>
    </x:row>
    <x:row r="44" ht="20" customHeight="1">
      <x:c r="A44" s="4"/>
      <x:c r="B44" s="4"/>
      <x:c r="C44" s="4"/>
      <x:c r="D44" s="4"/>
      <x:c r="E44" s="4"/>
      <x:c r="F44" s="4"/>
      <x:c r="G44" s="4"/>
      <x:c r="H44" s="4"/>
    </x:row>
    <x:row r="45" ht="20" customHeight="1">
      <x:c r="A45" s="4"/>
      <x:c r="B45" s="4"/>
      <x:c r="C45" s="4"/>
      <x:c r="D45" s="4"/>
      <x:c r="E45" s="4"/>
      <x:c r="F45" s="4"/>
      <x:c r="G45" s="4"/>
      <x:c r="H45" s="4"/>
    </x:row>
    <x:row r="46" ht="20" customHeight="1">
      <x:c r="A46" s="4"/>
      <x:c r="B46" s="4"/>
      <x:c r="C46" s="4"/>
      <x:c r="D46" s="4"/>
      <x:c r="E46" s="4"/>
      <x:c r="F46" s="4"/>
      <x:c r="G46" s="4"/>
      <x:c r="H46" s="4"/>
    </x:row>
  </x:sheetData>
  <x:mergeCells>
    <x:mergeCell ref="A1:H2"/>
    <x:mergeCell ref="A3:H3"/>
  </x:mergeCells>
  <x:conditionalFormatting sqref="H6:H39">
    <x:cfRule type="expression" dxfId="3" priority="1">
      <x:formula>$H6="INVESTIGATE"</x:formula>
    </x:cfRule>
    <x:cfRule type="expression" dxfId="4" priority="2">
      <x:formula>$H6="MANUAL CHECK"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0" hidden="0" customWidth="1"/>
    <x:col min="3" max="3" width="2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1" customHeight="1">
      <x:c r="A1" s="8" t="str">
        <x:v>CONTROL PANEL</x:v>
      </x:c>
      <x:c r="B1" s="8"/>
      <x:c r="C1" s="8"/>
      <x:c r="D1" s="8"/>
      <x:c r="E1" s="8"/>
      <x:c r="F1" s="8"/>
      <x:c r="G1" s="8"/>
      <x:c r="H1" s="8"/>
      <x:c r="I1" s="8"/>
    </x:row>
    <x:row r="2" ht="21" customHeight="1">
      <x:c r="A2" s="8"/>
      <x:c r="B2" s="8"/>
      <x:c r="C2" s="8"/>
      <x:c r="D2" s="8"/>
      <x:c r="E2" s="8"/>
      <x:c r="F2" s="8"/>
      <x:c r="G2" s="8"/>
      <x:c r="H2" s="8"/>
      <x:c r="I2" s="8"/>
    </x:row>
    <x:row r="3" ht="25" customHeight="1">
      <x:c r="A3" s="14" t="str">
        <x:v>Use multiple controls; a zero debit-credit difference by itself does not mean that the ledger is clean.</x:v>
      </x:c>
      <x:c r="B3" s="14"/>
      <x:c r="C3" s="14"/>
      <x:c r="D3" s="14"/>
      <x:c r="E3" s="14"/>
      <x:c r="F3" s="14"/>
      <x:c r="G3" s="14"/>
      <x:c r="H3" s="14"/>
      <x:c r="I3" s="14"/>
    </x:row>
    <x:row r="4" ht="20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1" customHeight="1">
      <x:c r="A5" s="25" t="str">
        <x:v>METRIC</x:v>
      </x:c>
      <x:c r="B5" s="25" t="str">
        <x:v>RESULT</x:v>
      </x:c>
      <x:c r="C5" s="25" t="str">
        <x:v>WHY IT MATTERS</x:v>
      </x:c>
      <x:c r="D5" s="4"/>
      <x:c r="E5" s="4"/>
      <x:c r="F5" s="4"/>
      <x:c r="G5" s="4"/>
      <x:c r="H5" s="4"/>
      <x:c r="I5" s="4"/>
    </x:row>
    <x:row r="6" ht="31" customHeight="1">
      <x:c r="A6" s="4" t="str">
        <x:v>Source lines</x:v>
      </x:c>
      <x:c r="B6" s="12" t="n">
        <x:f>COUNTA(TRANSACTIONS!$A$6:$A$75)</x:f>
        <x:v>70</x:v>
      </x:c>
      <x:c r="C6" s="30" t="str">
        <x:v>Completeness of imported journal lines</x:v>
      </x:c>
      <x:c r="D6" s="4"/>
      <x:c r="E6" s="4"/>
      <x:c r="F6" s="4"/>
      <x:c r="G6" s="4"/>
      <x:c r="H6" s="4"/>
      <x:c r="I6" s="4"/>
    </x:row>
    <x:row r="7" ht="31" customHeight="1">
      <x:c r="A7" s="4" t="str">
        <x:v>Unique journals</x:v>
      </x:c>
      <x:c r="B7" s="12" t="n">
        <x:f>COUNTA('JOURNAL REVIEW'!$A$6:$A$39)</x:f>
        <x:v>34</x:v>
      </x:c>
      <x:c r="C7" s="30" t="str">
        <x:v>Number of expected distinct journal IDs</x:v>
      </x:c>
      <x:c r="D7" s="4"/>
      <x:c r="E7" s="4"/>
      <x:c r="F7" s="4"/>
      <x:c r="G7" s="4"/>
      <x:c r="H7" s="4"/>
      <x:c r="I7" s="4"/>
    </x:row>
    <x:row r="8" ht="31" customHeight="1">
      <x:c r="A8" s="4" t="str">
        <x:v>Total debit-credit difference</x:v>
      </x:c>
      <x:c r="B8" s="60" t="n">
        <x:f>ROUND(SUM(TRANSACTIONS!$G$6:$G$75)-SUM(TRANSACTIONS!$H$6:$H$75),2)</x:f>
        <x:v>150</x:v>
      </x:c>
      <x:c r="C8" s="30" t="str">
        <x:v>Non-zero is an immediate posting red flag</x:v>
      </x:c>
      <x:c r="D8" s="4"/>
      <x:c r="E8" s="4"/>
      <x:c r="F8" s="4"/>
      <x:c r="G8" s="4"/>
      <x:c r="H8" s="4"/>
      <x:c r="I8" s="4"/>
    </x:row>
    <x:row r="9" ht="31" customHeight="1">
      <x:c r="A9" s="4" t="str">
        <x:v>Journals: investigate</x:v>
      </x:c>
      <x:c r="B9" s="12" t="n">
        <x:f>COUNTIF('JOURNAL REVIEW'!$H$6:$H$39,"INVESTIGATE")</x:f>
        <x:v>9</x:v>
      </x:c>
      <x:c r="C9" s="30" t="str">
        <x:v>Accounting / documentation / data-quality exceptions</x:v>
      </x:c>
      <x:c r="D9" s="4"/>
      <x:c r="E9" s="4"/>
      <x:c r="F9" s="4"/>
      <x:c r="G9" s="4"/>
      <x:c r="H9" s="4"/>
      <x:c r="I9" s="4"/>
    </x:row>
    <x:row r="10" ht="31" customHeight="1">
      <x:c r="A10" s="4" t="str">
        <x:v>Journals: manual check</x:v>
      </x:c>
      <x:c r="B10" s="12" t="n">
        <x:f>COUNTIF('JOURNAL REVIEW'!$H$6:$H$39,"MANUAL CHECK")</x:f>
        <x:v>1</x:v>
      </x:c>
      <x:c r="C10" s="30" t="str">
        <x:v>High-value items that require review, not automatic rejection</x:v>
      </x:c>
      <x:c r="D10" s="4"/>
      <x:c r="E10" s="4"/>
      <x:c r="F10" s="4"/>
      <x:c r="G10" s="4"/>
      <x:c r="H10" s="4"/>
      <x:c r="I10" s="4"/>
    </x:row>
    <x:row r="11" ht="31" customHeight="1">
      <x:c r="A11" s="4" t="str">
        <x:v>Journals: clear</x:v>
      </x:c>
      <x:c r="B11" s="12" t="n">
        <x:f>COUNTIF('JOURNAL REVIEW'!$H$6:$H$39,"CLEAR")</x:f>
        <x:v>24</x:v>
      </x:c>
      <x:c r="C11" s="30" t="str">
        <x:v>No exceptions under the modelled checks</x:v>
      </x:c>
      <x:c r="D11" s="4"/>
      <x:c r="E11" s="4"/>
      <x:c r="F11" s="4"/>
      <x:c r="G11" s="4"/>
      <x:c r="H11" s="4"/>
      <x:c r="I11" s="4"/>
    </x:row>
    <x:row r="12" ht="31" customHeight="1">
      <x:c r="A12" s="4" t="str">
        <x:v>Flagged source rows</x:v>
      </x:c>
      <x:c r="B12" s="12" t="n">
        <x:f>COUNTIF(TRANSACTIONS!$V$6:$V$75,"INVESTIGATE")</x:f>
        <x:v>19</x:v>
      </x:c>
      <x:c r="C12" s="30" t="str">
        <x:v>Line-level issues (may be multiple lines per journal)</x:v>
      </x:c>
      <x:c r="D12" s="4"/>
      <x:c r="E12" s="4"/>
      <x:c r="F12" s="4"/>
      <x:c r="G12" s="4"/>
      <x:c r="H12" s="4"/>
      <x:c r="I12" s="4"/>
    </x:row>
    <x:row r="13" ht="31" customHeight="1">
      <x:c r="A13" s="4" t="str">
        <x:v>Materiality-only rows</x:v>
      </x:c>
      <x:c r="B13" s="12" t="n">
        <x:f>COUNTIF(TRANSACTIONS!$V$6:$V$75,"MANUAL CHECK")</x:f>
        <x:v>2</x:v>
      </x:c>
      <x:c r="C13" s="30" t="str">
        <x:v>High-value rows without other policy failures</x:v>
      </x:c>
      <x:c r="D13" s="4"/>
      <x:c r="E13" s="4"/>
      <x:c r="F13" s="4"/>
      <x:c r="G13" s="4"/>
      <x:c r="H13" s="4"/>
      <x:c r="I13" s="4"/>
    </x:row>
    <x:row r="14" ht="33" customHeight="1">
      <x:c r="A14" s="63" t="str">
        <x:v>OVERALL ASSESSMENT</x:v>
      </x:c>
      <x:c r="B14" s="63" t="str">
        <x:f>IF(AND(ABS(B8)&lt;=RULES!$B$10,B9=0,B10=0),"NO IDENTIFIED EXCEPTIONS","REVIEW REQUIRED")</x:f>
        <x:v>REVIEW REQUIRED</x:v>
      </x:c>
      <x:c r="C14" s="64" t="str">
        <x:v>Never interpret this as audit assurance</x:v>
      </x:c>
      <x:c r="D14" s="4"/>
      <x:c r="E14" s="4"/>
      <x:c r="F14" s="4"/>
      <x:c r="G14" s="4"/>
      <x:c r="H14" s="4"/>
      <x:c r="I14" s="4"/>
    </x:row>
    <x:row r="15" ht="20" customHeight="1">
      <x:c r="A15" s="4"/>
      <x:c r="B15" s="4"/>
      <x:c r="C15" s="4"/>
      <x:c r="D15" s="4"/>
      <x:c r="E15" s="4"/>
      <x:c r="F15" s="4"/>
      <x:c r="G15" s="4"/>
      <x:c r="H15" s="4"/>
      <x:c r="I15" s="4"/>
    </x:row>
    <x:row r="16" ht="20" customHeight="1">
      <x:c r="A16" s="4"/>
      <x:c r="B16" s="4"/>
      <x:c r="C16" s="4"/>
      <x:c r="D16" s="4"/>
      <x:c r="E16" s="4"/>
      <x:c r="F16" s="4"/>
      <x:c r="G16" s="4"/>
      <x:c r="H16" s="4"/>
      <x:c r="I16" s="4"/>
    </x:row>
    <x:row r="17" ht="31" customHeight="1">
      <x:c r="A17" s="25" t="str">
        <x:v>CONTROL INTERPRETATION</x:v>
      </x:c>
      <x:c r="B17" s="25" t="str">
        <x:v>WHAT SHOULD HAPPEN</x:v>
      </x:c>
      <x:c r="C17" s="25" t="str">
        <x:v>REQUIRED NEXT ACTION</x:v>
      </x:c>
      <x:c r="D17" s="4"/>
      <x:c r="E17" s="4"/>
      <x:c r="F17" s="4"/>
      <x:c r="G17" s="4"/>
      <x:c r="H17" s="4"/>
      <x:c r="I17" s="4"/>
    </x:row>
    <x:row r="18" ht="44" customHeight="1">
      <x:c r="A18" s="4" t="str">
        <x:v>INVESTIGATE</x:v>
      </x:c>
      <x:c r="B18" s="30" t="str">
        <x:v>An inconsistency, invalid code or insufficient approval/evidence</x:v>
      </x:c>
      <x:c r="C18" s="30" t="str">
        <x:v>Find cause; propose documented correction or obtain support</x:v>
      </x:c>
      <x:c r="D18" s="4"/>
      <x:c r="E18" s="4"/>
      <x:c r="F18" s="4"/>
      <x:c r="G18" s="4"/>
      <x:c r="H18" s="4"/>
      <x:c r="I18" s="4"/>
    </x:row>
    <x:row r="19" ht="44" customHeight="1">
      <x:c r="A19" s="4" t="str">
        <x:v>MANUAL CHECK</x:v>
      </x:c>
      <x:c r="B19" s="30" t="str">
        <x:v>Large but otherwise passing item</x:v>
      </x:c>
      <x:c r="C19" s="30" t="str">
        <x:v>Review business purpose and independent supporting evidence</x:v>
      </x:c>
      <x:c r="D19" s="4"/>
      <x:c r="E19" s="4"/>
      <x:c r="F19" s="4"/>
      <x:c r="G19" s="4"/>
      <x:c r="H19" s="4"/>
      <x:c r="I19" s="4"/>
    </x:row>
    <x:row r="20" ht="20" customHeight="1">
      <x:c r="A20" s="4"/>
      <x:c r="B20" s="4"/>
      <x:c r="C20" s="4"/>
      <x:c r="D20" s="4"/>
      <x:c r="E20" s="4"/>
      <x:c r="F20" s="4"/>
      <x:c r="G20" s="4"/>
      <x:c r="H20" s="4"/>
      <x:c r="I20" s="4"/>
    </x:row>
    <x:row r="21" ht="20" customHeight="1">
      <x:c r="A21" s="4"/>
      <x:c r="B21" s="4"/>
      <x:c r="C21" s="4"/>
      <x:c r="D21" s="4"/>
      <x:c r="E21" s="4"/>
      <x:c r="F21" s="4"/>
      <x:c r="G21" s="4"/>
      <x:c r="H21" s="4"/>
      <x:c r="I21" s="4"/>
    </x:row>
    <x:row r="22" ht="49" customHeight="1">
      <x:c r="A22" s="33" t="str">
        <x:v>STRESS TEST #1</x:v>
      </x:c>
      <x:c r="B22" s="30" t="str">
        <x:v>On a COPY of SOLUTION, change one APPROVED to PENDING.</x:v>
      </x:c>
      <x:c r="C22" s="30" t="str">
        <x:v>Expected: new INVESTIGATE status and higher issue count.</x:v>
      </x:c>
      <x:c r="D22" s="4"/>
      <x:c r="E22" s="4"/>
      <x:c r="F22" s="4"/>
      <x:c r="G22" s="4"/>
      <x:c r="H22" s="4"/>
      <x:c r="I22" s="4"/>
    </x:row>
    <x:row r="23" ht="49" customHeight="1">
      <x:c r="A23" s="33" t="str">
        <x:v>STRESS TEST #2</x:v>
      </x:c>
      <x:c r="B23" s="30" t="str">
        <x:v>Change one credit by +10 USD (not the matching debit).</x:v>
      </x:c>
      <x:c r="C23" s="30" t="str">
        <x:v>Expected: journal balance flags; debit-credit difference changes.</x:v>
      </x:c>
      <x:c r="D23" s="4"/>
      <x:c r="E23" s="4"/>
      <x:c r="F23" s="4"/>
      <x:c r="G23" s="4"/>
      <x:c r="H23" s="4"/>
      <x:c r="I23" s="4"/>
    </x:row>
    <x:row r="24" ht="49" customHeight="1">
      <x:c r="A24" s="33" t="str">
        <x:v>STRESS TEST #3</x:v>
      </x:c>
      <x:c r="B24" s="30" t="str">
        <x:v>Do not interpret zero net difference as evidence that all checks passed.</x:v>
      </x:c>
      <x:c r="C24" s="30" t="str">
        <x:v>Both missing evidence and duplicate entries can preserve net zero.</x:v>
      </x:c>
      <x:c r="D24" s="4"/>
      <x:c r="E24" s="4"/>
      <x:c r="F24" s="4"/>
      <x:c r="G24" s="4"/>
      <x:c r="H24" s="4"/>
      <x:c r="I24" s="4"/>
    </x:row>
    <x:row r="25" ht="20" customHeight="1">
      <x:c r="A25" s="4"/>
      <x:c r="B25" s="4"/>
      <x:c r="C25" s="4"/>
      <x:c r="D25" s="4"/>
      <x:c r="E25" s="4"/>
      <x:c r="F25" s="4"/>
      <x:c r="G25" s="4"/>
      <x:c r="H25" s="4"/>
      <x:c r="I25" s="4"/>
    </x:row>
    <x:row r="26" ht="20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0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0" customHeight="1">
      <x:c r="A28" s="4"/>
      <x:c r="B28" s="4"/>
      <x:c r="C28" s="4"/>
      <x:c r="D28" s="4"/>
      <x:c r="E28" s="4"/>
      <x:c r="F28" s="4"/>
      <x:c r="G28" s="4"/>
      <x:c r="H28" s="4"/>
      <x:c r="I28" s="4"/>
    </x:row>
    <x:row r="29" ht="20" customHeight="1">
      <x:c r="A29" s="4"/>
      <x:c r="B29" s="4"/>
      <x:c r="C29" s="4"/>
      <x:c r="D29" s="4"/>
      <x:c r="E29" s="4"/>
      <x:c r="F29" s="4"/>
      <x:c r="G29" s="4"/>
      <x:c r="H29" s="4"/>
      <x:c r="I29" s="4"/>
    </x:row>
    <x:row r="30" ht="20" customHeight="1">
      <x:c r="A30" s="4"/>
      <x:c r="B30" s="4"/>
      <x:c r="C30" s="4"/>
      <x:c r="D30" s="4"/>
      <x:c r="E30" s="4"/>
      <x:c r="F30" s="4"/>
      <x:c r="G30" s="4"/>
      <x:c r="H30" s="4"/>
      <x:c r="I30" s="4"/>
    </x:row>
    <x:row r="31" ht="20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20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20" customHeight="1">
      <x:c r="A33" s="4"/>
      <x:c r="B33" s="4"/>
      <x:c r="C33" s="4"/>
      <x:c r="D33" s="4"/>
      <x:c r="E33" s="4"/>
      <x:c r="F33" s="4"/>
      <x:c r="G33" s="4"/>
      <x:c r="H33" s="4"/>
      <x:c r="I33" s="4"/>
    </x:row>
    <x:row r="34" ht="20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ht="20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0" customHeight="1">
      <x:c r="A36" s="4"/>
      <x:c r="B36" s="4"/>
      <x:c r="C36" s="4"/>
      <x:c r="D36" s="4"/>
      <x:c r="E36" s="4"/>
      <x:c r="F36" s="4"/>
      <x:c r="G36" s="4"/>
      <x:c r="H36" s="4"/>
      <x:c r="I36" s="4"/>
    </x:row>
  </x:sheetData>
  <x:mergeCells>
    <x:mergeCell ref="A1:I2"/>
    <x:mergeCell ref="A3:I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7" hidden="0" customWidth="1"/>
    <x:col min="3" max="3" width="67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1" customHeight="1">
      <x:c r="A1" s="8" t="str">
        <x:v>ANSWER KEY  |  CONTROL FINDINGS</x:v>
      </x:c>
      <x:c r="B1" s="8"/>
      <x:c r="C1" s="8"/>
      <x:c r="D1" s="8"/>
      <x:c r="E1" s="8"/>
      <x:c r="F1" s="8"/>
    </x:row>
    <x:row r="2" ht="21" customHeight="1">
      <x:c r="A2" s="8"/>
      <x:c r="B2" s="8"/>
      <x:c r="C2" s="8"/>
      <x:c r="D2" s="8"/>
      <x:c r="E2" s="8"/>
      <x:c r="F2" s="8"/>
    </x:row>
    <x:row r="3" ht="25" customHeight="1">
      <x:c r="A3" s="14" t="str">
        <x:v>Instructor notes; never include this sheet in the student STARTER workbook.</x:v>
      </x:c>
      <x:c r="B3" s="14"/>
      <x:c r="C3" s="14"/>
      <x:c r="D3" s="14"/>
      <x:c r="E3" s="14"/>
      <x:c r="F3" s="14"/>
    </x:row>
    <x:row r="4" ht="20" customHeight="1">
      <x:c r="A4" s="4"/>
      <x:c r="B4" s="4"/>
      <x:c r="C4" s="4"/>
      <x:c r="D4" s="4"/>
      <x:c r="E4" s="4"/>
      <x:c r="F4" s="4"/>
    </x:row>
    <x:row r="5" ht="31" customHeight="1">
      <x:c r="A5" s="25" t="str">
        <x:v>Journal</x:v>
      </x:c>
      <x:c r="B5" s="25" t="str">
        <x:v>Main finding</x:v>
      </x:c>
      <x:c r="C5" s="25" t="str">
        <x:v>Expected treatment</x:v>
      </x:c>
      <x:c r="D5" s="4"/>
      <x:c r="E5" s="4"/>
      <x:c r="F5" s="4"/>
    </x:row>
    <x:row r="6" ht="42" customHeight="1">
      <x:c r="A6" s="4" t="str">
        <x:v>JV-2026-003</x:v>
      </x:c>
      <x:c r="B6" s="4" t="str">
        <x:v>Out-of-balance journal</x:v>
      </x:c>
      <x:c r="C6" s="30" t="str">
        <x:v>Debit exceeds credit by USD 150; investigate underlying amount, do not force a plug.</x:v>
      </x:c>
      <x:c r="D6" s="4"/>
      <x:c r="E6" s="4"/>
      <x:c r="F6" s="4"/>
    </x:row>
    <x:row r="7" ht="42" customHeight="1">
      <x:c r="A7" s="4" t="str">
        <x:v>JV-2026-007</x:v>
      </x:c>
      <x:c r="B7" s="4" t="str">
        <x:v>Pending approval</x:v>
      </x:c>
      <x:c r="C7" s="30" t="str">
        <x:v>Obtain valid authorization before concluding the entry can be accepted.</x:v>
      </x:c>
      <x:c r="D7" s="4"/>
      <x:c r="E7" s="4"/>
      <x:c r="F7" s="4"/>
    </x:row>
    <x:row r="8" ht="42" customHeight="1">
      <x:c r="A8" s="4" t="str">
        <x:v>JV-2026-010</x:v>
      </x:c>
      <x:c r="B8" s="4" t="str">
        <x:v>Missing evidence</x:v>
      </x:c>
      <x:c r="C8" s="30" t="str">
        <x:v>Obtain invoice or independent support and verify the business purpose.</x:v>
      </x:c>
      <x:c r="D8" s="4"/>
      <x:c r="E8" s="4"/>
      <x:c r="F8" s="4"/>
    </x:row>
    <x:row r="9" ht="42" customHeight="1">
      <x:c r="A9" s="4" t="str">
        <x:v>JV-2026-014</x:v>
      </x:c>
      <x:c r="B9" s="4" t="str">
        <x:v>Exact duplicated pair</x:v>
      </x:c>
      <x:c r="C9" s="30" t="str">
        <x:v>Four lines rather than two; investigate the repeated expense and offset.</x:v>
      </x:c>
      <x:c r="D9" s="4"/>
      <x:c r="E9" s="4"/>
      <x:c r="F9" s="4"/>
    </x:row>
    <x:row r="10" ht="42" customHeight="1">
      <x:c r="A10" s="4" t="str">
        <x:v>JV-2026-018</x:v>
      </x:c>
      <x:c r="B10" s="4" t="str">
        <x:v>Outside reporting period</x:v>
      </x:c>
      <x:c r="C10" s="30" t="str">
        <x:v>Posting date is 2 Oct 2026; review cutoff and correct period if appropriate.</x:v>
      </x:c>
      <x:c r="D10" s="4"/>
      <x:c r="E10" s="4"/>
      <x:c r="F10" s="4"/>
    </x:row>
    <x:row r="11" ht="42" customHeight="1">
      <x:c r="A11" s="4" t="str">
        <x:v>JV-2026-021</x:v>
      </x:c>
      <x:c r="B11" s="4" t="str">
        <x:v>Unknown cost center</x:v>
      </x:c>
      <x:c r="C11" s="30" t="str">
        <x:v>The provided center ZZ-99 is not among approved cost centers.</x:v>
      </x:c>
      <x:c r="D11" s="4"/>
      <x:c r="E11" s="4"/>
      <x:c r="F11" s="4"/>
    </x:row>
    <x:row r="12" ht="42" customHeight="1">
      <x:c r="A12" s="4" t="str">
        <x:v>JV-2026-025</x:v>
      </x:c>
      <x:c r="B12" s="4" t="str">
        <x:v>Invalid GL account</x:v>
      </x:c>
      <x:c r="C12" s="30" t="str">
        <x:v>Account 8999 is not in the approved chart of accounts.</x:v>
      </x:c>
      <x:c r="D12" s="4"/>
      <x:c r="E12" s="4"/>
      <x:c r="F12" s="4"/>
    </x:row>
    <x:row r="13" ht="42" customHeight="1">
      <x:c r="A13" s="4" t="str">
        <x:v>JV-2026-027</x:v>
      </x:c>
      <x:c r="B13" s="4" t="str">
        <x:v>Currency mismatch</x:v>
      </x:c>
      <x:c r="C13" s="30" t="str">
        <x:v>EUR lines are not USD; review conversion and source evidence before reporting.</x:v>
      </x:c>
      <x:c r="D13" s="4"/>
      <x:c r="E13" s="4"/>
      <x:c r="F13" s="4"/>
    </x:row>
    <x:row r="14" ht="42" customHeight="1">
      <x:c r="A14" s="4" t="str">
        <x:v>JV-2026-030</x:v>
      </x:c>
      <x:c r="B14" s="4" t="str">
        <x:v>Negative line amount</x:v>
      </x:c>
      <x:c r="C14" s="30" t="str">
        <x:v>Debit/credit signs violate the exercise policy; validate posting convention.</x:v>
      </x:c>
      <x:c r="D14" s="4"/>
      <x:c r="E14" s="4"/>
      <x:c r="F14" s="4"/>
    </x:row>
    <x:row r="15" ht="42" customHeight="1">
      <x:c r="A15" s="4" t="str">
        <x:v>JV-2026-033</x:v>
      </x:c>
      <x:c r="B15" s="4" t="str">
        <x:v>Materiality only</x:v>
      </x:c>
      <x:c r="C15" s="30" t="str">
        <x:v>USD 7,800 is above the review threshold; not inherently erroneous.</x:v>
      </x:c>
      <x:c r="D15" s="4"/>
      <x:c r="E15" s="4"/>
      <x:c r="F15" s="4"/>
    </x:row>
    <x:row r="16" ht="20" customHeight="1">
      <x:c r="A16" s="4"/>
      <x:c r="B16" s="4"/>
      <x:c r="C16" s="4"/>
      <x:c r="D16" s="4"/>
      <x:c r="E16" s="4"/>
      <x:c r="F16" s="4"/>
    </x:row>
    <x:row r="17" ht="20" customHeight="1">
      <x:c r="A17" s="4"/>
      <x:c r="B17" s="4"/>
      <x:c r="C17" s="4"/>
      <x:c r="D17" s="4"/>
      <x:c r="E17" s="4"/>
      <x:c r="F17" s="4"/>
    </x:row>
    <x:row r="18" ht="31" customHeight="1">
      <x:c r="A18" s="25" t="str">
        <x:v>EXPECTED TOTAL</x:v>
      </x:c>
      <x:c r="B18" s="25" t="str">
        <x:v>VALUE</x:v>
      </x:c>
      <x:c r="C18" s="25" t="str">
        <x:v>DEFINITION</x:v>
      </x:c>
      <x:c r="D18" s="4"/>
      <x:c r="E18" s="4"/>
      <x:c r="F18" s="4"/>
    </x:row>
    <x:row r="19" ht="20" customHeight="1">
      <x:c r="A19" s="4" t="str">
        <x:v>Source lines</x:v>
      </x:c>
      <x:c r="B19" s="4" t="n">
        <x:v>70</x:v>
      </x:c>
      <x:c r="C19" s="30" t="str">
        <x:v>68 original lines plus one duplicated two-line journal pair</x:v>
      </x:c>
      <x:c r="D19" s="4"/>
      <x:c r="E19" s="4"/>
      <x:c r="F19" s="4"/>
    </x:row>
    <x:row r="20" ht="20" customHeight="1">
      <x:c r="A20" s="4" t="str">
        <x:v>Journal IDs</x:v>
      </x:c>
      <x:c r="B20" s="4" t="n">
        <x:v>34</x:v>
      </x:c>
      <x:c r="C20" s="30" t="str">
        <x:v>Distinct journals</x:v>
      </x:c>
      <x:c r="D20" s="4"/>
      <x:c r="E20" s="4"/>
      <x:c r="F20" s="4"/>
    </x:row>
    <x:row r="21" ht="20" customHeight="1">
      <x:c r="A21" s="4" t="str">
        <x:v>Investigate</x:v>
      </x:c>
      <x:c r="B21" s="4" t="n">
        <x:v>9</x:v>
      </x:c>
      <x:c r="C21" s="30" t="str">
        <x:v>Nine journals with actual rule exceptions</x:v>
      </x:c>
      <x:c r="D21" s="4"/>
      <x:c r="E21" s="4"/>
      <x:c r="F21" s="4"/>
    </x:row>
    <x:row r="22" ht="20" customHeight="1">
      <x:c r="A22" s="4" t="str">
        <x:v>Manual check</x:v>
      </x:c>
      <x:c r="B22" s="4" t="n">
        <x:v>1</x:v>
      </x:c>
      <x:c r="C22" s="30" t="str">
        <x:v>One materiality-only journal</x:v>
      </x:c>
      <x:c r="D22" s="4"/>
      <x:c r="E22" s="4"/>
      <x:c r="F22" s="4"/>
    </x:row>
    <x:row r="23" ht="20" customHeight="1">
      <x:c r="A23" s="4" t="str">
        <x:v>Clear</x:v>
      </x:c>
      <x:c r="B23" s="4" t="n">
        <x:v>24</x:v>
      </x:c>
      <x:c r="C23" s="30" t="str">
        <x:v>All required modelled controls pass</x:v>
      </x:c>
      <x:c r="D23" s="4"/>
      <x:c r="E23" s="4"/>
      <x:c r="F23" s="4"/>
    </x:row>
    <x:row r="25">
      <x:c r="A25" s="69" t="str">
        <x:v>NOTE</x:v>
      </x:c>
      <x:c r="B25" s="69" t="str">
        <x:v>Do not turn these review signals into allegations of fraud. They are prompts for follow-up.</x:v>
      </x:c>
      <x:c r="C25" s="69" t="str"/>
    </x:row>
  </x:sheetData>
  <x:mergeCells>
    <x:mergeCell ref="A1:F2"/>
    <x:mergeCell ref="A3:F3"/>
  </x:mergeCells>
  <x:pageMargins left="0.7" right="0.7" top="0.75" bottom="0.75" header="0.3" footer="0.3"/>
</x:worksheet>
</file>