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6b9aaf9a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4c90a7e23874df7"/>
    <x:sheet xmlns:r="http://schemas.openxmlformats.org/officeDocument/2006/relationships" name="Income Statement" sheetId="2" r:id="Rd180e72459e246d7"/>
    <x:sheet xmlns:r="http://schemas.openxmlformats.org/officeDocument/2006/relationships" name="Balance Sheet" sheetId="3" r:id="Rc6a36baee5334579"/>
    <x:sheet xmlns:r="http://schemas.openxmlformats.org/officeDocument/2006/relationships" name="KPI Lab" sheetId="4" r:id="R175bb0ac8c504e28"/>
    <x:sheet xmlns:r="http://schemas.openxmlformats.org/officeDocument/2006/relationships" name="Quality Controls" sheetId="5" r:id="Rbb4768a4eb914c54"/>
    <x:sheet xmlns:r="http://schemas.openxmlformats.org/officeDocument/2006/relationships" name="Definitions" sheetId="6" r:id="R3fc15abeb5aa4ce3"/>
    <x:sheet xmlns:r="http://schemas.openxmlformats.org/officeDocument/2006/relationships" name="Instructor Notes" sheetId="7" r:id="Rf754d1e90dbd41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[Red](&quot;$&quot;#,##0);-"/>
    <x:numFmt numFmtId="201" formatCode="0.0%;[Red](0.0%);-"/>
    <x:numFmt numFmtId="202" formatCode="0.00&quot;x&quot;;[Red](0.00&quot;x&quot;);-"/>
    <x:numFmt numFmtId="203" formatCode="0.0&quot; days&quot;;[Red](0.0&quot; days&quot;);-"/>
  </x:numFmts>
  <x:fonts count="11">
    <x:font>
      <x:sz val="11"/>
      <x:name val="Carlito"/>
    </x:font>
    <x:font>
      <x:b/>
      <x:sz val="17"/>
      <x:color rgb="FFFFFFFF"/>
      <x:name val="Carlito"/>
    </x:font>
    <x:font>
      <x:sz val="10"/>
      <x:color rgb="FF63748A"/>
      <x:name val="Carlito"/>
    </x:font>
    <x:font>
      <x:b/>
      <x:sz val="11"/>
      <x:color rgb="FFFFFFFF"/>
      <x:name val="Carlito"/>
    </x:font>
    <x:font>
      <x:i/>
      <x:sz val="10"/>
      <x:color rgb="FF63748A"/>
      <x:name val="Carlito"/>
    </x:font>
    <x:font>
      <x:b/>
      <x:sz val="11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color rgb="FF1C2A39"/>
      <x:name val="Carlito"/>
    </x:font>
    <x:font>
      <x:sz val="11"/>
      <x:color rgb="FF008000"/>
      <x:name val="Carlito"/>
    </x:font>
    <x:font>
      <x:b/>
      <x:sz val="15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263D"/>
      </x:patternFill>
    </x:fill>
    <x:fill>
      <x:patternFill patternType="solid">
        <x:fgColor rgb="FF0E766E"/>
      </x:patternFill>
    </x:fill>
    <x:fill>
      <x:patternFill patternType="solid">
        <x:fgColor rgb="FFEEF4FF"/>
      </x:patternFill>
    </x:fill>
    <x:fill>
      <x:patternFill patternType="solid">
        <x:fgColor rgb="FFE8F3F1"/>
      </x:patternFill>
    </x:fill>
    <x:fill>
      <x:patternFill patternType="solid">
        <x:fgColor rgb="FFD9EEE9"/>
      </x:patternFill>
    </x:fill>
    <x:fill>
      <x:patternFill patternType="solid">
        <x:fgColor rgb="FF14263D"/>
      </x:patternFill>
    </x:fill>
    <x:fill>
      <x:patternFill patternType="solid">
        <x:fgColor rgb="FF14263D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0" fontId="0" fillId="5" borderId="0" xfId="0" applyNumberFormat="1" applyFont="1" applyFill="1" applyBorder="1"/>
    <x:xf numFmtId="200" fontId="7" fillId="5" borderId="0" xfId="0" applyNumberFormat="1" applyFont="1" applyFill="1" applyBorder="1"/>
    <x:xf numFmtId="0" fontId="8" fillId="5" borderId="0" xfId="0" applyNumberFormat="1" applyFont="1" applyFill="1" applyBorder="1"/>
    <x:xf numFmtId="200" fontId="8" fillId="5" borderId="0" xfId="0" applyNumberFormat="1" applyFont="1" applyFill="1" applyBorder="1"/>
    <x:xf numFmtId="0" fontId="0" fillId="5" borderId="1" xfId="0" applyNumberFormat="1" applyFont="1" applyFill="1" applyBorder="1"/>
    <x:xf numFmtId="200" fontId="7" fillId="5" borderId="1" xfId="0" applyNumberFormat="1" applyFont="1" applyFill="1" applyBorder="1"/>
    <x:xf numFmtId="0" fontId="8" fillId="5" borderId="1" xfId="0" applyNumberFormat="1" applyFont="1" applyFill="1" applyBorder="1"/>
    <x:xf numFmtId="200" fontId="8" fillId="5" borderId="1" xfId="0" applyNumberFormat="1" applyFont="1" applyFill="1" applyBorder="1"/>
    <x:xf numFmtId="201" fontId="7" fillId="5" borderId="0" xfId="0" applyNumberFormat="1" applyFont="1" applyFill="1" applyBorder="1"/>
    <x:xf numFmtId="201" fontId="8" fillId="5" borderId="0" xfId="0" applyNumberFormat="1" applyFont="1" applyFill="1" applyBorder="1"/>
    <x:xf numFmtId="201" fontId="7" fillId="5" borderId="1" xfId="0" applyNumberFormat="1" applyFont="1" applyFill="1" applyBorder="1"/>
    <x:xf numFmtId="201" fontId="8" fillId="5" borderId="1" xfId="0" applyNumberFormat="1" applyFont="1" applyFill="1" applyBorder="1"/>
    <x:xf numFmtId="0" fontId="0" fillId="6" borderId="0" xfId="0" applyNumberFormat="1" applyFont="1" applyFill="1" applyBorder="1"/>
    <x:xf numFmtId="200" fontId="7" fillId="6" borderId="0" xfId="0" applyNumberFormat="1" applyFont="1" applyFill="1" applyBorder="1"/>
    <x:xf numFmtId="0" fontId="8" fillId="6" borderId="0" xfId="0" applyNumberFormat="1" applyFont="1" applyFill="1" applyBorder="1"/>
    <x:xf numFmtId="200" fontId="8" fillId="6" borderId="0" xfId="0" applyNumberFormat="1" applyFont="1" applyFill="1" applyBorder="1"/>
    <x:xf numFmtId="0" fontId="0" fillId="6" borderId="1" xfId="0" applyNumberFormat="1" applyFont="1" applyFill="1" applyBorder="1"/>
    <x:xf numFmtId="200" fontId="7" fillId="6" borderId="1" xfId="0" applyNumberFormat="1" applyFont="1" applyFill="1" applyBorder="1"/>
    <x:xf numFmtId="0" fontId="8" fillId="6" borderId="1" xfId="0" applyNumberFormat="1" applyFont="1" applyFill="1" applyBorder="1"/>
    <x:xf numFmtId="200" fontId="8" fillId="6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9" fillId="0" borderId="0" xfId="0" applyNumberFormat="1" applyFont="1" applyFill="1" applyBorder="1"/>
    <x:xf numFmtId="201" fontId="9" fillId="0" borderId="1" xfId="0" applyNumberFormat="1" applyFont="1" applyFill="1" applyBorder="1"/>
    <x:xf numFmtId="202" fontId="9" fillId="0" borderId="0" xfId="0" applyNumberFormat="1" applyFont="1" applyFill="1" applyBorder="1"/>
    <x:xf numFmtId="202" fontId="9" fillId="0" borderId="1" xfId="0" applyNumberFormat="1" applyFont="1" applyFill="1" applyBorder="1"/>
    <x:xf numFmtId="200" fontId="9" fillId="0" borderId="0" xfId="0" applyNumberFormat="1" applyFont="1" applyFill="1" applyBorder="1"/>
    <x:xf numFmtId="200" fontId="9" fillId="0" borderId="1" xfId="0" applyNumberFormat="1" applyFont="1" applyFill="1" applyBorder="1"/>
    <x:xf numFmtId="203" fontId="9" fillId="0" borderId="0" xfId="0" applyNumberFormat="1" applyFont="1" applyFill="1" applyBorder="1"/>
    <x:xf numFmtId="203" fontId="9" fillId="0" borderId="1" xfId="0" applyNumberFormat="1" applyFont="1" applyFill="1" applyBorder="1"/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0" fillId="0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8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965c076cf444c" /><Relationship Type="http://schemas.openxmlformats.org/officeDocument/2006/relationships/theme" Target="/xl/theme/theme1.xml" Id="Rf583ef117552484d" /><Relationship Type="http://schemas.openxmlformats.org/officeDocument/2006/relationships/sharedStrings" Target="/xl/sharedStrings.xml" Id="Rb3e48c235b094957" /><Relationship Type="http://schemas.openxmlformats.org/officeDocument/2006/relationships/worksheet" Target="/xl/worksheets/sheet1.xml" Id="Re4c90a7e23874df7" /><Relationship Type="http://schemas.openxmlformats.org/officeDocument/2006/relationships/worksheet" Target="/xl/worksheets/sheet2.xml" Id="Rd180e72459e246d7" /><Relationship Type="http://schemas.openxmlformats.org/officeDocument/2006/relationships/worksheet" Target="/xl/worksheets/sheet3.xml" Id="Rc6a36baee5334579" /><Relationship Type="http://schemas.openxmlformats.org/officeDocument/2006/relationships/worksheet" Target="/xl/worksheets/sheet4.xml" Id="R175bb0ac8c504e28" /><Relationship Type="http://schemas.openxmlformats.org/officeDocument/2006/relationships/worksheet" Target="/xl/worksheets/sheet5.xml" Id="Rbb4768a4eb914c54" /><Relationship Type="http://schemas.openxmlformats.org/officeDocument/2006/relationships/worksheet" Target="/xl/worksheets/sheet6.xml" Id="R3fc15abeb5aa4ce3" /><Relationship Type="http://schemas.openxmlformats.org/officeDocument/2006/relationships/worksheet" Target="/xl/worksheets/sheet7.xml" Id="Rf754d1e90dbd41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02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80" t="str">
        <x:v>MODULE 08  |  FINANCIAL STATEMENTS AND KPI ANALYSIS  |  SOLUTION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 ht="21" customHeight="1">
      <x:c r="A3" s="14" t="str">
        <x:v>NORTHSTAR SUPPLIES LTD.  |  FY2024–FY2025  |  USD  |  Entirely fictional</x:v>
      </x:c>
      <x:c r="B3" s="14"/>
      <x:c r="C3" s="14"/>
      <x:c r="D3" s="14"/>
      <x:c r="E3" s="14"/>
    </x:row>
    <x:row r="4" ht="21" customHeight="1"/>
    <x:row r="5" ht="25" customHeight="1">
      <x:c r="A5" s="11" t="str">
        <x:v>YOUR MISSION</x:v>
      </x:c>
      <x:c r="B5" s="11"/>
      <x:c r="C5" s="11"/>
      <x:c r="D5" s="11"/>
      <x:c r="E5" s="11"/>
    </x:row>
    <x:row r="6" ht="21" customHeight="1"/>
    <x:row r="7" ht="21" customHeight="1">
      <x:c r="A7" t="str">
        <x:v>1  Complete income statement subtotals and balance sheet checks.</x:v>
      </x:c>
    </x:row>
    <x:row r="8" ht="21" customHeight="1">
      <x:c r="A8" t="str">
        <x:v>2  Calculate and compare liquidity, profitability and leverage ratios.</x:v>
      </x:c>
    </x:row>
    <x:row r="9" ht="21" customHeight="1">
      <x:c r="A9" t="str">
        <x:v>3  Compute FY2025 working-capital days using FY2024/FY2025 averages.</x:v>
      </x:c>
    </x:row>
    <x:row r="10" ht="21" customHeight="1">
      <x:c r="A10" t="str">
        <x:v>4  Explain three evidence-based findings and two limitations.</x:v>
      </x:c>
    </x:row>
    <x:row r="11" ht="21" customHeight="1"/>
    <x:row r="12" ht="21" customHeight="1">
      <x:c r="A12" t="str">
        <x:v>Blue text / pale-blue fill = provided financial statement inputs.</x:v>
      </x:c>
    </x:row>
    <x:row r="13" ht="21" customHeight="1">
      <x:c r="A13" t="str">
        <x:v>Yellow input cells in KPI Lab = calculations to complete (STARTER).</x:v>
      </x:c>
    </x:row>
    <x:row r="14" ht="21" customHeight="1">
      <x:c r="A14" t="str">
        <x:v>Green text (SOLUTION) = formula linked to a different workbook sheet.</x:v>
      </x:c>
    </x:row>
    <x:row r="15" ht="21" customHeight="1">
      <x:c r="A15" t="str">
        <x:v>All source figures are synthetic. Values are in USD, not thousands.</x:v>
      </x:c>
    </x:row>
    <x:row r="16" ht="21" customHeight="1"/>
    <x:row r="17" ht="21" customHeight="1">
      <x:c r="A17" t="str">
        <x:v>Scope: 365-day convention; no FY2023 opening data are provided.</x:v>
      </x:c>
    </x:row>
    <x:row r="18" ht="21" customHeight="1">
      <x:c r="A18" t="str">
        <x:v>Therefore FY2024 average-balance ratios must be marked N/A.</x:v>
      </x:c>
    </x:row>
    <x:row r="19" ht="21" customHeight="1"/>
    <x:row r="20" ht="21" customHeight="1">
      <x:c r="A20" t="str">
        <x:v>Treat DSO and DPO as approximations: not all revenue is necessarily credit sales,</x:v>
      </x:c>
    </x:row>
    <x:row r="21" ht="21" customHeight="1">
      <x:c r="A21" t="str">
        <x:v>and cost of goods sold is only a proxy for credit purchases.</x:v>
      </x:c>
    </x:row>
    <x:row r="22" ht="21" customHeight="1"/>
    <x:row r="23" ht="21" customHeight="1">
      <x:c r="A23" t="str">
        <x:v>Financial ratios indicate questions to investigate — not proof of fraud,</x:v>
      </x:c>
    </x:row>
    <x:row r="24" ht="21" customHeight="1">
      <x:c r="A24" t="str">
        <x:v>insolvency, or a business cause without supporting evidence.</x:v>
      </x:c>
    </x:row>
    <x:row r="25" ht="21" customHeight="1">
      <x:c r="A25" s="16" t="str">
        <x:v>WORKBOOK VERSION: SOLUTION</x:v>
      </x:c>
    </x:row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80" t="str">
        <x:v>INCOME STATEMENT  |  FY2024 &amp; FY2025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 ht="21" customHeight="1">
      <x:c r="A3" s="8" t="str">
        <x:v>Expenses shown as positive inputs; subtract when deriving profit.</x:v>
      </x:c>
      <x:c r="B3" s="8"/>
      <x:c r="C3" s="8"/>
      <x:c r="D3" s="8"/>
      <x:c r="E3" s="8"/>
    </x:row>
    <x:row r="4" ht="21" customHeight="1"/>
    <x:row r="5" ht="26" customHeight="1">
      <x:c r="A5" s="18" t="str">
        <x:v>USD</x:v>
      </x:c>
      <x:c r="B5" s="18" t="str">
        <x:v>FY2024</x:v>
      </x:c>
      <x:c r="C5" s="18" t="str">
        <x:v>FY2025</x:v>
      </x:c>
      <x:c r="D5" s="18" t="str">
        <x:v>Comment / calculation</x:v>
      </x:c>
    </x:row>
    <x:row r="6" ht="21" customHeight="1">
      <x:c r="A6" t="str">
        <x:v>Revenue</x:v>
      </x:c>
      <x:c r="B6" s="24" t="n">
        <x:v>2400000</x:v>
      </x:c>
      <x:c r="C6" s="24" t="n">
        <x:v>2750000</x:v>
      </x:c>
      <x:c r="D6" t="str">
        <x:v>Net sales for the year</x:v>
      </x:c>
    </x:row>
    <x:row r="7" ht="21" customHeight="1">
      <x:c r="A7" t="str">
        <x:v>Cost of goods sold</x:v>
      </x:c>
      <x:c r="B7" s="24" t="n">
        <x:v>1500000</x:v>
      </x:c>
      <x:c r="C7" s="24" t="n">
        <x:v>1815000</x:v>
      </x:c>
      <x:c r="D7" t="str">
        <x:v>Inventory-related direct costs</x:v>
      </x:c>
    </x:row>
    <x:row r="8" ht="23" customHeight="1">
      <x:c r="A8" s="32" t="str">
        <x:v>Gross profit</x:v>
      </x:c>
      <x:c r="B8" s="33" t="n">
        <x:f>B6-B7</x:f>
        <x:v>900000</x:v>
      </x:c>
      <x:c r="C8" s="33" t="n">
        <x:f>C6-C7</x:f>
        <x:v>935000</x:v>
      </x:c>
      <x:c r="D8" t="str">
        <x:v>Revenue − cost of goods sold</x:v>
      </x:c>
    </x:row>
    <x:row r="9" ht="21" customHeight="1">
      <x:c r="A9" t="str"/>
      <x:c r="B9" s="20"/>
      <x:c r="C9" s="20"/>
      <x:c r="D9" t="str"/>
    </x:row>
    <x:row r="10" ht="21" customHeight="1">
      <x:c r="A10" t="str">
        <x:v>Other operating expenses</x:v>
      </x:c>
      <x:c r="B10" s="24" t="n">
        <x:v>540000</x:v>
      </x:c>
      <x:c r="C10" s="24" t="n">
        <x:v>640000</x:v>
      </x:c>
      <x:c r="D10" t="str">
        <x:v>Excludes depreciation</x:v>
      </x:c>
    </x:row>
    <x:row r="11" ht="21" customHeight="1">
      <x:c r="A11" t="str">
        <x:v>Depreciation and amortization</x:v>
      </x:c>
      <x:c r="B11" s="24" t="n">
        <x:v>110000</x:v>
      </x:c>
      <x:c r="C11" s="24" t="n">
        <x:v>130000</x:v>
      </x:c>
      <x:c r="D11" t="str">
        <x:v>Non-cash depreciation/amortization</x:v>
      </x:c>
    </x:row>
    <x:row r="12" ht="23" customHeight="1">
      <x:c r="A12" s="32" t="str">
        <x:v>EBITDA</x:v>
      </x:c>
      <x:c r="B12" s="33" t="n">
        <x:f>B8-B10</x:f>
        <x:v>360000</x:v>
      </x:c>
      <x:c r="C12" s="33" t="n">
        <x:f>C8-C10</x:f>
        <x:v>295000</x:v>
      </x:c>
      <x:c r="D12" t="str">
        <x:v>Gross profit − other operating expenses</x:v>
      </x:c>
    </x:row>
    <x:row r="13" ht="23" customHeight="1">
      <x:c r="A13" s="32" t="str">
        <x:v>Operating profit (EBIT)</x:v>
      </x:c>
      <x:c r="B13" s="33" t="n">
        <x:f>B12-B11</x:f>
        <x:v>250000</x:v>
      </x:c>
      <x:c r="C13" s="33" t="n">
        <x:f>C12-C11</x:f>
        <x:v>165000</x:v>
      </x:c>
      <x:c r="D13" t="str">
        <x:v>EBITDA − depreciation</x:v>
      </x:c>
    </x:row>
    <x:row r="14" ht="21" customHeight="1">
      <x:c r="A14" t="str"/>
      <x:c r="B14" s="20"/>
      <x:c r="C14" s="20"/>
      <x:c r="D14" t="str"/>
    </x:row>
    <x:row r="15" ht="21" customHeight="1">
      <x:c r="A15" t="str">
        <x:v>Interest expense</x:v>
      </x:c>
      <x:c r="B15" s="24" t="n">
        <x:v>30000</x:v>
      </x:c>
      <x:c r="C15" s="24" t="n">
        <x:v>45000</x:v>
      </x:c>
      <x:c r="D15" t="str">
        <x:v>Interest on borrowings</x:v>
      </x:c>
    </x:row>
    <x:row r="16" ht="23" customHeight="1">
      <x:c r="A16" s="32" t="str">
        <x:v>Profit before tax</x:v>
      </x:c>
      <x:c r="B16" s="33" t="n">
        <x:f>B13-B15</x:f>
        <x:v>220000</x:v>
      </x:c>
      <x:c r="C16" s="33" t="n">
        <x:f>C13-C15</x:f>
        <x:v>120000</x:v>
      </x:c>
      <x:c r="D16" t="str">
        <x:v>EBIT − interest</x:v>
      </x:c>
    </x:row>
    <x:row r="17" ht="21" customHeight="1">
      <x:c r="A17" t="str">
        <x:v>Income tax expense</x:v>
      </x:c>
      <x:c r="B17" s="24" t="n">
        <x:v>60000</x:v>
      </x:c>
      <x:c r="C17" s="24" t="n">
        <x:v>35000</x:v>
      </x:c>
      <x:c r="D17" t="str">
        <x:v>Income tax expense</x:v>
      </x:c>
    </x:row>
    <x:row r="18" ht="23" customHeight="1">
      <x:c r="A18" s="32" t="str">
        <x:v>Net income</x:v>
      </x:c>
      <x:c r="B18" s="33" t="n">
        <x:f>B16-B17</x:f>
        <x:v>160000</x:v>
      </x:c>
      <x:c r="C18" s="33" t="n">
        <x:f>C16-C17</x:f>
        <x:v>85000</x:v>
      </x:c>
      <x:c r="D18" t="str">
        <x:v>Profit before tax − income tax</x:v>
      </x:c>
    </x:row>
    <x:row r="19" ht="21" customHeight="1">
      <x:c r="A19" t="str"/>
      <x:c r="B19" s="20"/>
      <x:c r="C19" s="20"/>
      <x:c r="D19" t="str"/>
    </x:row>
    <x:row r="20" ht="21" customHeight="1">
      <x:c r="A20" t="str"/>
      <x:c r="B20" s="20"/>
      <x:c r="C20" s="20"/>
      <x:c r="D20" t="str"/>
    </x:row>
    <x:row r="21" ht="23" customHeight="1">
      <x:c r="A21" s="32" t="str">
        <x:v>Gross margin</x:v>
      </x:c>
      <x:c r="B21" s="39" t="n">
        <x:f>IFERROR(B8/B6,0)</x:f>
        <x:v>0.375</x:v>
      </x:c>
      <x:c r="C21" s="39" t="n">
        <x:f>IFERROR(C8/C6,0)</x:f>
        <x:v>0.34</x:v>
      </x:c>
      <x:c r="D21" t="str">
        <x:v>Gross profit / revenue</x:v>
      </x:c>
    </x:row>
    <x:row r="22" ht="23" customHeight="1">
      <x:c r="A22" s="32" t="str">
        <x:v>Operating margin</x:v>
      </x:c>
      <x:c r="B22" s="39" t="n">
        <x:f>IFERROR(B13/B6,0)</x:f>
        <x:v>0.10416666666666667</x:v>
      </x:c>
      <x:c r="C22" s="39" t="n">
        <x:f>IFERROR(C13/C6,0)</x:f>
        <x:v>0.06</x:v>
      </x:c>
      <x:c r="D22" t="str">
        <x:v>EBIT / revenue</x:v>
      </x:c>
    </x:row>
    <x:row r="23" ht="23" customHeight="1">
      <x:c r="A23" s="32" t="str">
        <x:v>Net profit margin</x:v>
      </x:c>
      <x:c r="B23" s="39" t="n">
        <x:f>IFERROR(B18/B6,0)</x:f>
        <x:v>0.06666666666666667</x:v>
      </x:c>
      <x:c r="C23" s="39" t="n">
        <x:f>IFERROR(C18/C6,0)</x:f>
        <x:v>0.03090909090909091</x:v>
      </x:c>
      <x:c r="D23" t="str">
        <x:v>Net income / revenue</x:v>
      </x:c>
    </x:row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80" t="str">
        <x:v>BALANCE SHEET  |  December 31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 ht="21" customHeight="1">
      <x:c r="A3" s="8" t="str">
        <x:v>Point-in-time balances at 31 December. All source numbers are fictional.</x:v>
      </x:c>
      <x:c r="B3" s="8"/>
      <x:c r="C3" s="8"/>
      <x:c r="D3" s="8"/>
      <x:c r="E3" s="8"/>
    </x:row>
    <x:row r="4" ht="26" customHeight="1">
      <x:c r="A4" s="18" t="str">
        <x:v>USD</x:v>
      </x:c>
      <x:c r="B4" s="18" t="str">
        <x:v>FY2024</x:v>
      </x:c>
      <x:c r="C4" s="18" t="str">
        <x:v>FY2025</x:v>
      </x:c>
      <x:c r="D4" s="18" t="str">
        <x:v>Description</x:v>
      </x:c>
    </x:row>
    <x:row r="5" ht="21" customHeight="1">
      <x:c r="A5" t="str">
        <x:v>Cash and cash equivalents</x:v>
      </x:c>
      <x:c r="B5" s="24" t="n">
        <x:v>180000</x:v>
      </x:c>
      <x:c r="C5" s="24" t="n">
        <x:v>140000</x:v>
      </x:c>
      <x:c r="D5" t="str">
        <x:v>Available bank balances and cash</x:v>
      </x:c>
    </x:row>
    <x:row r="6" ht="21" customHeight="1">
      <x:c r="A6" t="str">
        <x:v>Trade accounts receivable</x:v>
      </x:c>
      <x:c r="B6" s="24" t="n">
        <x:v>300000</x:v>
      </x:c>
      <x:c r="C6" s="24" t="n">
        <x:v>385000</x:v>
      </x:c>
      <x:c r="D6" t="str">
        <x:v>Trade receivables at period end</x:v>
      </x:c>
    </x:row>
    <x:row r="7" ht="21" customHeight="1">
      <x:c r="A7" t="str">
        <x:v>Inventory</x:v>
      </x:c>
      <x:c r="B7" s="24" t="n">
        <x:v>260000</x:v>
      </x:c>
      <x:c r="C7" s="24" t="n">
        <x:v>360000</x:v>
      </x:c>
      <x:c r="D7" t="str">
        <x:v>Stock at cost</x:v>
      </x:c>
    </x:row>
    <x:row r="8" ht="21" customHeight="1">
      <x:c r="A8" t="str">
        <x:v>Prepaid expenses</x:v>
      </x:c>
      <x:c r="B8" s="24" t="n">
        <x:v>40000</x:v>
      </x:c>
      <x:c r="C8" s="24" t="n">
        <x:v>50000</x:v>
      </x:c>
      <x:c r="D8" t="str">
        <x:v>Short-term prepaid operating items</x:v>
      </x:c>
    </x:row>
    <x:row r="9" ht="23" customHeight="1">
      <x:c r="A9" s="32" t="str">
        <x:v>Total current assets</x:v>
      </x:c>
      <x:c r="B9" s="33" t="n">
        <x:f>SUM(B5:B8)</x:f>
        <x:v>780000</x:v>
      </x:c>
      <x:c r="C9" s="33" t="n">
        <x:f>SUM(C5:C8)</x:f>
        <x:v>935000</x:v>
      </x:c>
      <x:c r="D9" t="str">
        <x:v>Sum of current assets</x:v>
      </x:c>
    </x:row>
    <x:row r="10" ht="21" customHeight="1">
      <x:c r="A10" t="str"/>
      <x:c r="B10" s="20"/>
      <x:c r="C10" s="20"/>
      <x:c r="D10" t="str"/>
    </x:row>
    <x:row r="11" ht="21" customHeight="1">
      <x:c r="A11" t="str">
        <x:v>Net property, plant and equipment</x:v>
      </x:c>
      <x:c r="B11" s="24" t="n">
        <x:v>820000</x:v>
      </x:c>
      <x:c r="C11" s="24" t="n">
        <x:v>910000</x:v>
      </x:c>
      <x:c r="D11" t="str">
        <x:v>Carrying value of long-lived assets</x:v>
      </x:c>
    </x:row>
    <x:row r="12" ht="23" customHeight="1">
      <x:c r="A12" s="44" t="str">
        <x:v>Total assets</x:v>
      </x:c>
      <x:c r="B12" s="45" t="n">
        <x:f>B9+B11</x:f>
        <x:v>1600000</x:v>
      </x:c>
      <x:c r="C12" s="45" t="n">
        <x:f>C9+C11</x:f>
        <x:v>1845000</x:v>
      </x:c>
      <x:c r="D12" t="str">
        <x:v>Current assets + net PP&amp;E</x:v>
      </x:c>
    </x:row>
    <x:row r="13" ht="21" customHeight="1">
      <x:c r="A13" t="str"/>
      <x:c r="B13" s="20"/>
      <x:c r="C13" s="20"/>
      <x:c r="D13" t="str"/>
    </x:row>
    <x:row r="14" ht="21" customHeight="1">
      <x:c r="A14" t="str"/>
      <x:c r="B14" s="20"/>
      <x:c r="C14" s="20"/>
      <x:c r="D14" t="str"/>
    </x:row>
    <x:row r="15" ht="21" customHeight="1">
      <x:c r="A15" t="str">
        <x:v>Accounts payable</x:v>
      </x:c>
      <x:c r="B15" s="24" t="n">
        <x:v>220000</x:v>
      </x:c>
      <x:c r="C15" s="24" t="n">
        <x:v>285000</x:v>
      </x:c>
      <x:c r="D15" t="str">
        <x:v>Trade creditors</x:v>
      </x:c>
    </x:row>
    <x:row r="16" ht="21" customHeight="1">
      <x:c r="A16" t="str">
        <x:v>Accrued operating liabilities</x:v>
      </x:c>
      <x:c r="B16" s="24" t="n">
        <x:v>110000</x:v>
      </x:c>
      <x:c r="C16" s="24" t="n">
        <x:v>150000</x:v>
      </x:c>
      <x:c r="D16" t="str">
        <x:v>Other short-term accruals</x:v>
      </x:c>
    </x:row>
    <x:row r="17" ht="21" customHeight="1">
      <x:c r="A17" t="str">
        <x:v>Short-term interest-bearing debt</x:v>
      </x:c>
      <x:c r="B17" s="24" t="n">
        <x:v>170000</x:v>
      </x:c>
      <x:c r="C17" s="24" t="n">
        <x:v>260000</x:v>
      </x:c>
      <x:c r="D17" t="str">
        <x:v>Short-term loan principal</x:v>
      </x:c>
    </x:row>
    <x:row r="18" ht="23" customHeight="1">
      <x:c r="A18" s="32" t="str">
        <x:v>Total current liabilities</x:v>
      </x:c>
      <x:c r="B18" s="33" t="n">
        <x:f>SUM(B15:B17)</x:f>
        <x:v>500000</x:v>
      </x:c>
      <x:c r="C18" s="33" t="n">
        <x:f>SUM(C15:C17)</x:f>
        <x:v>695000</x:v>
      </x:c>
      <x:c r="D18" t="str">
        <x:v>Sum of current liabilities</x:v>
      </x:c>
    </x:row>
    <x:row r="19" ht="21" customHeight="1">
      <x:c r="A19" t="str"/>
      <x:c r="B19" s="20"/>
      <x:c r="C19" s="20"/>
      <x:c r="D19" t="str"/>
    </x:row>
    <x:row r="20" ht="21" customHeight="1">
      <x:c r="A20" t="str">
        <x:v>Long-term interest-bearing debt</x:v>
      </x:c>
      <x:c r="B20" s="24" t="n">
        <x:v>520000</x:v>
      </x:c>
      <x:c r="C20" s="24" t="n">
        <x:v>560000</x:v>
      </x:c>
      <x:c r="D20" t="str">
        <x:v>Long-term loan principal</x:v>
      </x:c>
    </x:row>
    <x:row r="21" ht="23" customHeight="1">
      <x:c r="A21" s="32" t="str">
        <x:v>Total liabilities</x:v>
      </x:c>
      <x:c r="B21" s="33" t="n">
        <x:f>B18+B20</x:f>
        <x:v>1020000</x:v>
      </x:c>
      <x:c r="C21" s="33" t="n">
        <x:f>C18+C20</x:f>
        <x:v>1255000</x:v>
      </x:c>
      <x:c r="D21" t="str">
        <x:v>Total current + long-term liabilities</x:v>
      </x:c>
    </x:row>
    <x:row r="22" ht="21" customHeight="1">
      <x:c r="A22" t="str"/>
      <x:c r="B22" s="20"/>
      <x:c r="C22" s="20"/>
      <x:c r="D22" t="str"/>
    </x:row>
    <x:row r="23" ht="21" customHeight="1">
      <x:c r="A23" t="str">
        <x:v>Total equity</x:v>
      </x:c>
      <x:c r="B23" s="24" t="n">
        <x:v>580000</x:v>
      </x:c>
      <x:c r="C23" s="24" t="n">
        <x:v>590000</x:v>
      </x:c>
      <x:c r="D23" t="str">
        <x:v>Shareholders' equity</x:v>
      </x:c>
    </x:row>
    <x:row r="24" ht="23" customHeight="1">
      <x:c r="A24" s="44" t="str">
        <x:v>Total liabilities and equity</x:v>
      </x:c>
      <x:c r="B24" s="45" t="n">
        <x:f>B21+B23</x:f>
        <x:v>1600000</x:v>
      </x:c>
      <x:c r="C24" s="45" t="n">
        <x:f>C21+C23</x:f>
        <x:v>1845000</x:v>
      </x:c>
      <x:c r="D24" t="str">
        <x:v>Liabilities + equity</x:v>
      </x:c>
    </x:row>
    <x:row r="25" ht="21" customHeight="1">
      <x:c r="A25" t="str"/>
      <x:c r="B25" s="20"/>
      <x:c r="C25" s="20"/>
      <x:c r="D25" t="str"/>
    </x:row>
    <x:row r="26" ht="23" customHeight="1">
      <x:c r="A26" s="44" t="str">
        <x:v>Balance sheet control</x:v>
      </x:c>
      <x:c r="B26" s="45" t="n">
        <x:f>B12-B24</x:f>
        <x:v>0</x:v>
      </x:c>
      <x:c r="C26" s="45" t="n">
        <x:f>C12-C24</x:f>
        <x:v>0</x:v>
      </x:c>
      <x:c r="D26" t="str">
        <x:v>Must equal zero</x:v>
      </x:c>
    </x:row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89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80" t="str">
        <x:v>KPI LAB  |  Interpret, don't just calculate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 ht="21" customHeight="1">
      <x:c r="A3" s="8" t="str">
        <x:v>Enter ratios as decimals (e.g. 0.25 = 25%), not as 25.</x:v>
      </x:c>
      <x:c r="B3" s="8"/>
      <x:c r="C3" s="8"/>
      <x:c r="D3" s="8"/>
      <x:c r="E3" s="8"/>
    </x:row>
    <x:row r="4" ht="21" customHeight="1"/>
    <x:row r="5" ht="26" customHeight="1">
      <x:c r="A5" s="18" t="str">
        <x:v>KPI</x:v>
      </x:c>
      <x:c r="B5" s="18" t="str">
        <x:v>FY2024</x:v>
      </x:c>
      <x:c r="C5" s="18" t="str">
        <x:v>FY2025</x:v>
      </x:c>
      <x:c r="D5" s="18" t="str">
        <x:v>Definition / note</x:v>
      </x:c>
    </x:row>
    <x:row r="6" ht="21" customHeight="1">
      <x:c r="A6" t="str">
        <x:v>Revenue growth</x:v>
      </x:c>
      <x:c r="B6" s="50" t="str">
        <x:v>N/A</x:v>
      </x:c>
      <x:c r="C6" s="56" t="n">
        <x:f>IFERROR('Income Statement'!C6/'Income Statement'!B6-1,0)</x:f>
        <x:v>0.14583333333333326</x:v>
      </x:c>
      <x:c r="D6" t="str">
        <x:v>FY25 vs FY24</x:v>
      </x:c>
    </x:row>
    <x:row r="7" ht="21" customHeight="1">
      <x:c r="A7" t="str">
        <x:v>Gross margin</x:v>
      </x:c>
      <x:c r="B7" s="56" t="n">
        <x:f>'Income Statement'!B21</x:f>
        <x:v>0.375</x:v>
      </x:c>
      <x:c r="C7" s="56" t="n">
        <x:f>'Income Statement'!C21</x:f>
        <x:v>0.34</x:v>
      </x:c>
      <x:c r="D7" t="str">
        <x:v>Gross profit / revenue</x:v>
      </x:c>
    </x:row>
    <x:row r="8" ht="21" customHeight="1">
      <x:c r="A8" t="str">
        <x:v>Operating margin</x:v>
      </x:c>
      <x:c r="B8" s="56" t="n">
        <x:f>'Income Statement'!B22</x:f>
        <x:v>0.10416666666666667</x:v>
      </x:c>
      <x:c r="C8" s="56" t="n">
        <x:f>'Income Statement'!C22</x:f>
        <x:v>0.06</x:v>
      </x:c>
      <x:c r="D8" t="str">
        <x:v>EBIT / revenue</x:v>
      </x:c>
    </x:row>
    <x:row r="9" ht="21" customHeight="1">
      <x:c r="A9" t="str">
        <x:v>Net profit margin</x:v>
      </x:c>
      <x:c r="B9" s="56" t="n">
        <x:f>'Income Statement'!B23</x:f>
        <x:v>0.06666666666666667</x:v>
      </x:c>
      <x:c r="C9" s="56" t="n">
        <x:f>'Income Statement'!C23</x:f>
        <x:v>0.03090909090909091</x:v>
      </x:c>
      <x:c r="D9" t="str">
        <x:v>Net income / revenue</x:v>
      </x:c>
    </x:row>
    <x:row r="10" ht="21" customHeight="1">
      <x:c r="A10" t="str">
        <x:v>Current ratio</x:v>
      </x:c>
      <x:c r="B10" s="58" t="n">
        <x:f>IFERROR('Balance Sheet'!B9/'Balance Sheet'!B18,0)</x:f>
        <x:v>1.56</x:v>
      </x:c>
      <x:c r="C10" s="58" t="n">
        <x:f>IFERROR('Balance Sheet'!C9/'Balance Sheet'!C18,0)</x:f>
        <x:v>1.3453237410071943</x:v>
      </x:c>
      <x:c r="D10" t="str">
        <x:v>Current assets / current liabilities</x:v>
      </x:c>
    </x:row>
    <x:row r="11" ht="21" customHeight="1">
      <x:c r="A11" t="str">
        <x:v>Quick ratio</x:v>
      </x:c>
      <x:c r="B11" s="58" t="n">
        <x:f>IFERROR(('Balance Sheet'!B5+'Balance Sheet'!B6)/'Balance Sheet'!B18,0)</x:f>
        <x:v>0.96</x:v>
      </x:c>
      <x:c r="C11" s="58" t="n">
        <x:f>IFERROR(('Balance Sheet'!C5+'Balance Sheet'!C6)/'Balance Sheet'!C18,0)</x:f>
        <x:v>0.7553956834532374</x:v>
      </x:c>
      <x:c r="D11" t="str">
        <x:v>(Cash + trade receivables) / current liabilities</x:v>
      </x:c>
    </x:row>
    <x:row r="12" ht="21" customHeight="1">
      <x:c r="A12" t="str">
        <x:v>Net working capital</x:v>
      </x:c>
      <x:c r="B12" s="60" t="n">
        <x:f>'Balance Sheet'!B9-'Balance Sheet'!B18</x:f>
        <x:v>280000</x:v>
      </x:c>
      <x:c r="C12" s="60" t="n">
        <x:f>'Balance Sheet'!C9-'Balance Sheet'!C18</x:f>
        <x:v>240000</x:v>
      </x:c>
      <x:c r="D12" t="str">
        <x:v>Current assets minus current liabilities</x:v>
      </x:c>
    </x:row>
    <x:row r="13" ht="21" customHeight="1">
      <x:c r="A13" t="str">
        <x:v>Interest-bearing debt / equity</x:v>
      </x:c>
      <x:c r="B13" s="58" t="n">
        <x:f>IFERROR(('Balance Sheet'!B17+'Balance Sheet'!B20)/'Balance Sheet'!B23,0)</x:f>
        <x:v>1.1896551724137931</x:v>
      </x:c>
      <x:c r="C13" s="58" t="n">
        <x:f>IFERROR(('Balance Sheet'!C17+'Balance Sheet'!C20)/'Balance Sheet'!C23,0)</x:f>
        <x:v>1.3898305084745763</x:v>
      </x:c>
      <x:c r="D13" t="str">
        <x:v>(Short- and long-term debt) / equity</x:v>
      </x:c>
    </x:row>
    <x:row r="14" ht="21" customHeight="1">
      <x:c r="A14" t="str">
        <x:v>Interest coverage</x:v>
      </x:c>
      <x:c r="B14" s="58" t="n">
        <x:f>IFERROR('Income Statement'!B13/'Income Statement'!B15,0)</x:f>
        <x:v>8.333333333333334</x:v>
      </x:c>
      <x:c r="C14" s="58" t="n">
        <x:f>IFERROR('Income Statement'!C13/'Income Statement'!C15,0)</x:f>
        <x:v>3.6666666666666665</x:v>
      </x:c>
      <x:c r="D14" t="str">
        <x:v>EBIT / interest expense</x:v>
      </x:c>
    </x:row>
    <x:row r="15" ht="21" customHeight="1">
      <x:c r="A15" t="str">
        <x:v>Days sales outstanding (DSO)</x:v>
      </x:c>
      <x:c r="B15" s="54" t="str">
        <x:v>N/A</x:v>
      </x:c>
      <x:c r="C15" s="62" t="n">
        <x:f>IFERROR(AVERAGE('Balance Sheet'!B6:C6)/'Income Statement'!C6*Definitions!B7,0)</x:f>
        <x:v>45.45909090909091</x:v>
      </x:c>
      <x:c r="D15" t="str">
        <x:v>Average trade receivables / revenue × 365</x:v>
      </x:c>
    </x:row>
    <x:row r="16" ht="21" customHeight="1">
      <x:c r="A16" t="str">
        <x:v>Days inventory outstanding (DIO)</x:v>
      </x:c>
      <x:c r="B16" s="54" t="str">
        <x:v>N/A</x:v>
      </x:c>
      <x:c r="C16" s="62" t="n">
        <x:f>IFERROR(AVERAGE('Balance Sheet'!B7:C7)/'Income Statement'!C7*Definitions!B7,0)</x:f>
        <x:v>62.341597796143255</x:v>
      </x:c>
      <x:c r="D16" t="str">
        <x:v>Average inventory / COGS × 365</x:v>
      </x:c>
    </x:row>
    <x:row r="17" ht="21" customHeight="1">
      <x:c r="A17" t="str">
        <x:v>Days payables outstanding (DPO)</x:v>
      </x:c>
      <x:c r="B17" s="54" t="str">
        <x:v>N/A</x:v>
      </x:c>
      <x:c r="C17" s="62" t="n">
        <x:f>IFERROR(AVERAGE('Balance Sheet'!B15:C15)/'Income Statement'!C7*Definitions!B7,0)</x:f>
        <x:v>50.77823691460055</x:v>
      </x:c>
      <x:c r="D17" t="str">
        <x:v>Average trade payables / COGS × 365</x:v>
      </x:c>
    </x:row>
    <x:row r="18" ht="21" customHeight="1">
      <x:c r="A18" t="str">
        <x:v>Cash conversion cycle</x:v>
      </x:c>
      <x:c r="B18" s="54" t="str">
        <x:v>N/A</x:v>
      </x:c>
      <x:c r="C18" s="64" t="n">
        <x:f>C15+C16-C17</x:f>
        <x:v>57.02245179063362</x:v>
      </x:c>
      <x:c r="D18" t="str">
        <x:v>DSO + DIO − DPO</x:v>
      </x:c>
    </x:row>
    <x:row r="19" ht="21" customHeight="1">
      <x:c r="A19" t="str">
        <x:v>Return on assets (ROA)</x:v>
      </x:c>
      <x:c r="B19" s="50" t="str">
        <x:v>N/A</x:v>
      </x:c>
      <x:c r="C19" s="56" t="n">
        <x:f>IFERROR('Income Statement'!C18/AVERAGE('Balance Sheet'!B12:C12),0)</x:f>
        <x:v>0.04934687953555878</x:v>
      </x:c>
      <x:c r="D19" t="str">
        <x:v>Net income / average assets</x:v>
      </x:c>
    </x:row>
    <x:row r="20" ht="21" customHeight="1">
      <x:c r="A20" t="str">
        <x:v>Return on equity (ROE)</x:v>
      </x:c>
      <x:c r="B20" s="50" t="str">
        <x:v>N/A</x:v>
      </x:c>
      <x:c r="C20" s="56" t="n">
        <x:f>IFERROR('Income Statement'!C18/AVERAGE('Balance Sheet'!B23:C23),0)</x:f>
        <x:v>0.1452991452991453</x:v>
      </x:c>
      <x:c r="D20" t="str">
        <x:v>Net income / average equity</x:v>
      </x:c>
    </x:row>
    <x:row r="21" ht="21" customHeight="1"/>
    <x:row r="22" ht="25" customHeight="1">
      <x:c r="A22" s="11" t="str">
        <x:v>INTERPRETATION EXERCISES</x:v>
      </x:c>
      <x:c r="B22" s="11"/>
      <x:c r="C22" s="11"/>
      <x:c r="D22" s="11"/>
    </x:row>
    <x:row r="23" ht="21" customHeight="1"/>
    <x:row r="24" ht="21" customHeight="1">
      <x:c r="A24" t="str">
        <x:v>1. What changed between FY2024 and FY2025 despite revenue growth?</x:v>
      </x:c>
    </x:row>
    <x:row r="25" ht="21" customHeight="1">
      <x:c r="A25" t="str">
        <x:v>2. How did the liquidity position change? Cite at least two ratios.</x:v>
      </x:c>
    </x:row>
    <x:row r="26" ht="21" customHeight="1">
      <x:c r="A26" t="str">
        <x:v>3. Which working-capital measure could be investigated first, and why?</x:v>
      </x:c>
    </x:row>
    <x:row r="27" ht="21" customHeight="1">
      <x:c r="A27" t="str">
        <x:v>4. What can the ratios NOT prove without further evidence?</x:v>
      </x:c>
    </x:row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0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80" t="str">
        <x:v>QUALITY CONTROLS  |  Look for errors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 ht="21" customHeight="1">
      <x:c r="A3" s="8"/>
      <x:c r="B3" s="8"/>
      <x:c r="C3" s="8"/>
      <x:c r="D3" s="8"/>
      <x:c r="E3" s="8"/>
    </x:row>
    <x:row r="4" ht="21" customHeight="1"/>
    <x:row r="5" ht="26" customHeight="1">
      <x:c r="A5" s="18" t="str">
        <x:v>Test</x:v>
      </x:c>
      <x:c r="B5" s="18" t="str">
        <x:v>FY2024</x:v>
      </x:c>
      <x:c r="C5" s="18" t="str">
        <x:v>FY2025</x:v>
      </x:c>
      <x:c r="D5" s="18" t="str">
        <x:v>Expected outcome</x:v>
      </x:c>
    </x:row>
    <x:row r="6" ht="21" customHeight="1">
      <x:c r="A6" t="str">
        <x:v>Balance sheet balances</x:v>
      </x:c>
      <x:c r="B6" s="60" t="n">
        <x:f>'Balance Sheet'!B26</x:f>
        <x:v>0</x:v>
      </x:c>
      <x:c r="C6" s="60" t="n">
        <x:f>'Balance Sheet'!C26</x:f>
        <x:v>0</x:v>
      </x:c>
      <x:c r="D6" t="str">
        <x:v>Zero difference</x:v>
      </x:c>
    </x:row>
    <x:row r="7" ht="21" customHeight="1">
      <x:c r="A7" t="str">
        <x:v>Income statement arithmetic</x:v>
      </x:c>
      <x:c r="B7" s="60" t="n">
        <x:f>'Income Statement'!B6-'Income Statement'!B7-'Income Statement'!B10-'Income Statement'!B11-'Income Statement'!B15-'Income Statement'!B17-'Income Statement'!B18</x:f>
        <x:v>0</x:v>
      </x:c>
      <x:c r="C7" s="60" t="n">
        <x:f>'Income Statement'!C6-'Income Statement'!C7-'Income Statement'!C10-'Income Statement'!C11-'Income Statement'!C15-'Income Statement'!C17-'Income Statement'!C18</x:f>
        <x:v>0</x:v>
      </x:c>
      <x:c r="D7" t="str">
        <x:v>Zero difference</x:v>
      </x:c>
    </x:row>
    <x:row r="8" ht="21" customHeight="1">
      <x:c r="A8" t="str">
        <x:v>Gross profit arithmetic</x:v>
      </x:c>
      <x:c r="B8" s="60" t="n">
        <x:f>'Income Statement'!B6-'Income Statement'!B7-'Income Statement'!B8</x:f>
        <x:v>0</x:v>
      </x:c>
      <x:c r="C8" s="60" t="n">
        <x:f>'Income Statement'!C6-'Income Statement'!C7-'Income Statement'!C8</x:f>
        <x:v>0</x:v>
      </x:c>
      <x:c r="D8" t="str">
        <x:v>Zero difference</x:v>
      </x:c>
    </x:row>
    <x:row r="9" ht="21" customHeight="1">
      <x:c r="A9" t="str">
        <x:v>Current asset sum</x:v>
      </x:c>
      <x:c r="B9" s="60" t="n">
        <x:f>SUM('Balance Sheet'!B5:B8)-'Balance Sheet'!B9</x:f>
        <x:v>0</x:v>
      </x:c>
      <x:c r="C9" s="60" t="n">
        <x:f>SUM('Balance Sheet'!C5:C8)-'Balance Sheet'!C9</x:f>
        <x:v>0</x:v>
      </x:c>
      <x:c r="D9" t="str">
        <x:v>Zero difference</x:v>
      </x:c>
    </x:row>
    <x:row r="10" ht="21" customHeight="1">
      <x:c r="A10" t="str">
        <x:v>Equity equation</x:v>
      </x:c>
      <x:c r="B10" s="60" t="n">
        <x:f>'Balance Sheet'!B12-'Balance Sheet'!B21-'Balance Sheet'!B23</x:f>
        <x:v>0</x:v>
      </x:c>
      <x:c r="C10" s="60" t="n">
        <x:f>'Balance Sheet'!C12-'Balance Sheet'!C21-'Balance Sheet'!C23</x:f>
        <x:v>0</x:v>
      </x:c>
      <x:c r="D10" t="str">
        <x:v>Zero difference</x:v>
      </x:c>
    </x:row>
    <x:row r="11" ht="23" customHeight="1">
      <x:c r="A11" s="32" t="str">
        <x:v>Total check status</x:v>
      </x:c>
      <x:c r="B11" s="32" t="str">
        <x:f>IF(AND(ABS(B6)&lt;0.005,ABS(B7)&lt;0.005,ABS(B8)&lt;0.005,ABS(B9)&lt;0.005,ABS(B10)&lt;0.005),"PASS","REVIEW")</x:f>
        <x:v>PASS</x:v>
      </x:c>
      <x:c r="C11" s="32" t="str">
        <x:f>IF(AND(ABS(C6)&lt;0.005,ABS(C7)&lt;0.005,ABS(C8)&lt;0.005,ABS(C9)&lt;0.005,ABS(C10)&lt;0.005),"PASS","REVIEW")</x:f>
        <x:v>PASS</x:v>
      </x:c>
      <x:c r="D11" t="str">
        <x:v>PASS only if all numerical checks are zero</x:v>
      </x:c>
    </x:row>
    <x:row r="12" ht="21" customHeight="1"/>
    <x:row r="13" ht="21" customHeight="1"/>
    <x:row r="14" ht="21" customHeight="1">
      <x:c r="A14" t="str">
        <x:v>Before writing your management commentary, confirm the statements balance.</x:v>
      </x:c>
    </x:row>
    <x:row r="15" ht="21" customHeight="1">
      <x:c r="A15" t="str">
        <x:v>A balanced statement does not establish the accuracy of every individual transaction.</x:v>
      </x:c>
    </x:row>
    <x:row r="16" ht="21" customHeight="1">
      <x:c r="A16" t="str">
        <x:v>No ratio alone justifies a causal conclusion.</x:v>
      </x:c>
    </x:row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6" hidden="0" customWidth="1"/>
    <x:col min="3" max="3" width="104" hidden="0" customWidth="1"/>
    <x:col min="4" max="4" width="52" hidden="0" customWidth="1"/>
    <x:col min="5" max="5" width="22" hidden="0" customWidth="1"/>
  </x:cols>
  <x:sheetData>
    <x:row r="1" ht="28" customHeight="1">
      <x:c r="A1" s="80" t="str">
        <x:v>DEFINITIONS  |  Assumptions and caveats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 ht="21" customHeight="1">
      <x:c r="A3" s="8"/>
      <x:c r="B3" s="8"/>
      <x:c r="C3" s="8"/>
      <x:c r="D3" s="8"/>
      <x:c r="E3" s="8"/>
    </x:row>
    <x:row r="4" ht="21" customHeight="1"/>
    <x:row r="5" ht="26" customHeight="1">
      <x:c r="A5" s="18" t="str">
        <x:v>Parameter</x:v>
      </x:c>
      <x:c r="B5" s="18" t="str">
        <x:v>Value</x:v>
      </x:c>
      <x:c r="C5" s="18" t="str">
        <x:v>Explanation</x:v>
      </x:c>
    </x:row>
    <x:row r="6" ht="21" customHeight="1"/>
    <x:row r="7" ht="21" customHeight="1">
      <x:c r="A7" t="str">
        <x:v>Days in analytical year</x:v>
      </x:c>
      <x:c r="B7" s="68" t="n">
        <x:v>365</x:v>
      </x:c>
      <x:c r="C7" t="str">
        <x:v>Simplified 365-day convention for FY2025 turnover-day ratios.</x:v>
      </x:c>
    </x:row>
    <x:row r="8" ht="21" customHeight="1"/>
    <x:row r="9" ht="21" customHeight="1">
      <x:c r="A9" t="str">
        <x:v>Current ratio</x:v>
      </x:c>
      <x:c r="C9" t="str">
        <x:v>Not an absolute measure of solvency.</x:v>
      </x:c>
    </x:row>
    <x:row r="10" ht="21" customHeight="1">
      <x:c r="A10" t="str">
        <x:v>Quick ratio</x:v>
      </x:c>
      <x:c r="C10" t="str">
        <x:v>Excludes inventory and prepaids.</x:v>
      </x:c>
    </x:row>
    <x:row r="11" ht="21" customHeight="1">
      <x:c r="A11" t="str">
        <x:v>Debt-to-equity</x:v>
      </x:c>
      <x:c r="C11" t="str">
        <x:v>Interest-bearing debt only; not all liabilities.</x:v>
      </x:c>
    </x:row>
    <x:row r="12" ht="21" customHeight="1">
      <x:c r="A12" t="str">
        <x:v>Interest coverage</x:v>
      </x:c>
      <x:c r="C12" t="str">
        <x:v>EBIT/interest; ignores principal maturities.</x:v>
      </x:c>
    </x:row>
    <x:row r="13" ht="21" customHeight="1">
      <x:c r="A13" t="str">
        <x:v>DSO</x:v>
      </x:c>
      <x:c r="C13" t="str">
        <x:v>Average trade receivables / revenue; assumes revenue approximates credit sales.</x:v>
      </x:c>
    </x:row>
    <x:row r="14" ht="21" customHeight="1">
      <x:c r="A14" t="str">
        <x:v>DIO</x:v>
      </x:c>
      <x:c r="C14" t="str">
        <x:v>Average inventory / COGS.</x:v>
      </x:c>
    </x:row>
    <x:row r="15" ht="21" customHeight="1">
      <x:c r="A15" t="str">
        <x:v>DPO</x:v>
      </x:c>
      <x:c r="C15" t="str">
        <x:v>Average accounts payable / COGS, using COGS as a purchases proxy.</x:v>
      </x:c>
    </x:row>
    <x:row r="16" ht="21" customHeight="1">
      <x:c r="A16" t="str">
        <x:v>Cash conversion cycle</x:v>
      </x:c>
      <x:c r="C16" t="str">
        <x:v>DSO + DIO − DPO; useful only with consistent assumptions.</x:v>
      </x:c>
    </x:row>
    <x:row r="17" ht="21" customHeight="1">
      <x:c r="A17" t="str">
        <x:v>ROA and ROE</x:v>
      </x:c>
      <x:c r="C17" t="str">
        <x:v>FY2025 denominator = mean of FY2024 and FY2025 closing balance.</x:v>
      </x:c>
    </x:row>
    <x:row r="18" ht="21" customHeight="1">
      <x:c r="A18" t="str">
        <x:v>FY2024 turnover days</x:v>
      </x:c>
      <x:c r="C18" t="str">
        <x:v>Not calculated because FY2023 opening balances are not supplied.</x:v>
      </x:c>
    </x:row>
    <x:row r="19" ht="21" customHeight="1"/>
    <x:row r="20" ht="21" customHeight="1">
      <x:c r="A20" t="str">
        <x:v>Financial statement limitation</x:v>
      </x:c>
      <x:c r="C20" t="str">
        <x:v>No statement of cash flows, budgets, credit-sales split or FY2023 balances.</x:v>
      </x:c>
    </x:row>
    <x:row r="21" ht="21" customHeight="1">
      <x:c r="A21" t="str">
        <x:v>Equity movement</x:v>
      </x:c>
      <x:c r="C21" t="str">
        <x:v>Equity does not equal previous equity plus profit without owner distributions/other changes.</x:v>
      </x:c>
    </x:row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15" hidden="0" customWidth="1"/>
  </x:cols>
  <x:sheetData>
    <x:row r="1" ht="28" customHeight="1">
      <x:c r="A1" s="80" t="str">
        <x:v>ANSWER KEY  |  What good analysis sounds like</x:v>
      </x:c>
      <x:c r="B1" s="80"/>
      <x:c r="C1" s="80"/>
      <x:c r="D1" s="80"/>
      <x:c r="E1" s="80"/>
    </x:row>
    <x:row r="2" ht="16" customHeight="1">
      <x:c r="A2" s="80"/>
      <x:c r="B2" s="80"/>
      <x:c r="C2" s="80"/>
      <x:c r="D2" s="80"/>
      <x:c r="E2" s="80"/>
    </x:row>
    <x:row r="3">
      <x:c r="A3" s="8"/>
      <x:c r="B3" s="8"/>
      <x:c r="C3" s="8"/>
      <x:c r="D3" s="8"/>
      <x:c r="E3" s="8"/>
    </x:row>
    <x:row r="5">
      <x:c r="A5" s="16" t="str">
        <x:v>HEADLINE</x:v>
      </x:c>
    </x:row>
    <x:row r="6">
      <x:c r="A6" t="str">
        <x:v>Revenue rises 14.6%, but EBIT and net income decline. The company grows less profitably.</x:v>
      </x:c>
    </x:row>
    <x:row r="7">
      <x:c r="A7" s="16" t="str">
        <x:v>PROFITABILITY</x:v>
      </x:c>
    </x:row>
    <x:row r="8">
      <x:c r="A8" t="str">
        <x:v>COGS grows 21.0% versus revenue growth 14.6%; gross margin falls from 37.5% to 34.0%.</x:v>
      </x:c>
    </x:row>
    <x:row r="9">
      <x:c r="A9" s="16" t="str">
        <x:v>LIQUIDITY</x:v>
      </x:c>
    </x:row>
    <x:row r="10">
      <x:c r="A10" t="str">
        <x:v>Current ratio 1.56x → 1.35x; quick ratio 0.96x → 0.76x, suggesting lower short-term liquidity cushion.</x:v>
      </x:c>
    </x:row>
    <x:row r="11">
      <x:c r="A11" s="16" t="str">
        <x:v>DEBT AND COVERAGE</x:v>
      </x:c>
    </x:row>
    <x:row r="12">
      <x:c r="A12" t="str">
        <x:v>Interest-bearing debt/equity rises approximately 1.19x → 1.39x; interest coverage falls 8.33x → 3.67x.</x:v>
      </x:c>
    </x:row>
    <x:row r="13">
      <x:c r="A13" s="16" t="str">
        <x:v>WORKING CAPITAL</x:v>
      </x:c>
    </x:row>
    <x:row r="14">
      <x:c r="A14" t="str">
        <x:v>FY2025 DSO 45.46 days, inventory days 62.34, payable days 50.78; CCC approximately 57.02 days.</x:v>
      </x:c>
    </x:row>
    <x:row r="15">
      <x:c r="A15" s="16" t="str">
        <x:v>INTERPRETATION CAUTION</x:v>
      </x:c>
    </x:row>
    <x:row r="16">
      <x:c r="A16" t="str">
        <x:v>These changes warrant follow-up, not claims of default, fraud, or identified root cause.</x:v>
      </x:c>
    </x:row>
    <x:row r="17">
      <x:c r="A17" s="16" t="str">
        <x:v>CAUSATION CAUTION</x:v>
      </x:c>
    </x:row>
    <x:row r="18">
      <x:c r="A18" t="str">
        <x:v>A drop in gross margin could reflect pricing, product mix, input costs or other factors. No cause is proven.</x:v>
      </x:c>
    </x:row>
    <x:row r="19">
      <x:c r="A19" s="16" t="str">
        <x:v>LIMITATIONS</x:v>
      </x:c>
    </x:row>
    <x:row r="20">
      <x:c r="A20" t="str">
        <x:v>FY2024 turnover-day ratios not calculated; no FY2023 balance-sheet data. COGS is a proxy for purchases.</x:v>
      </x:c>
    </x:row>
    <x:row r="25">
      <x:c r="A25" t="str">
        <x:v>All data are synthetic; no source outside this training exercise is implied.</x:v>
      </x:c>
    </x:row>
  </x:sheetData>
  <x:mergeCells>
    <x:mergeCell ref="A1:E1"/>
  </x:mergeCells>
  <x:pageMargins left="0.7" right="0.7" top="0.75" bottom="0.75" header="0.3" footer="0.3"/>
</x:worksheet>
</file>