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6493f7cb46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42130f7b29a4fdb"/>
    <x:sheet xmlns:r="http://schemas.openxmlformats.org/officeDocument/2006/relationships" name="SOURCE DATA" sheetId="2" r:id="R435fd98b55b947cb"/>
    <x:sheet xmlns:r="http://schemas.openxmlformats.org/officeDocument/2006/relationships" name="DASHBOARD" sheetId="3" r:id="R922f2e5dffd74b28"/>
    <x:sheet xmlns:r="http://schemas.openxmlformats.org/officeDocument/2006/relationships" name="MONTHLY MODEL" sheetId="4" r:id="R5a7e199f6d024031"/>
    <x:sheet xmlns:r="http://schemas.openxmlformats.org/officeDocument/2006/relationships" name="QUALITY CHECKS" sheetId="5" r:id="R54a62750a2ff49c1"/>
    <x:sheet xmlns:r="http://schemas.openxmlformats.org/officeDocument/2006/relationships" name="FORMULA GUIDE" sheetId="6" r:id="Ree22cd0e9e2d47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[Red](#,##0.00);–"/>
    <x:numFmt numFmtId="201" formatCode="0.0%;[Red](0.0%);–"/>
    <x:numFmt numFmtId="202" formatCode="#,##0;[Red](#,##0);–"/>
  </x:numFmts>
  <x:fonts count="9">
    <x:font>
      <x:sz val="11"/>
      <x:name val="Carlito"/>
    </x:font>
    <x:font>
      <x:b/>
      <x:sz val="16"/>
      <x:color rgb="FFFFFFFF"/>
      <x:name val="Carlito"/>
    </x:font>
    <x:font>
      <x:sz val="10"/>
      <x:color rgb="FF233C4D"/>
      <x:name val="Carlito"/>
    </x:font>
    <x:font>
      <x:b/>
      <x:sz val="10"/>
      <x:color rgb="FFFFFFFF"/>
      <x:name val="Carlito"/>
    </x:font>
    <x:font>
      <x:b/>
      <x:sz val="11"/>
      <x:color rgb="FFFFFFFF"/>
      <x:name val="Carlito"/>
    </x:font>
    <x:font>
      <x:b/>
      <x:sz val="11"/>
      <x:color rgb="FF233C4D"/>
      <x:name val="Carlito"/>
    </x:font>
    <x:font>
      <x:b/>
      <x:sz val="12"/>
      <x:color rgb="FF193449"/>
      <x:name val="Carlito"/>
    </x:font>
    <x:font>
      <x:b/>
      <x:sz val="9"/>
      <x:color rgb="FFFFFFFF"/>
      <x:name val="Carlito"/>
    </x:font>
    <x:font>
      <x:b/>
      <x:sz val="16"/>
      <x:color rgb="FF193449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3449"/>
      </x:patternFill>
    </x:fill>
    <x:fill>
      <x:patternFill patternType="solid">
        <x:fgColor rgb="FFE8F4F4"/>
      </x:patternFill>
    </x:fill>
    <x:fill>
      <x:patternFill patternType="solid">
        <x:fgColor rgb="FF087F85"/>
      </x:patternFill>
    </x:fill>
    <x:fill>
      <x:patternFill patternType="solid">
        <x:fgColor rgb="FFFFFFFF"/>
      </x:patternFill>
    </x:fill>
    <x:fill>
      <x:patternFill patternType="solid">
        <x:fgColor rgb="FFF3F7FA"/>
      </x:patternFill>
    </x:fill>
    <x:fill>
      <x:patternFill patternType="solid">
        <x:fgColor rgb="FFEAF2FB"/>
      </x:patternFill>
    </x:fill>
    <x:fill>
      <x:patternFill patternType="solid">
        <x:fgColor rgb="FFFFF0D1"/>
      </x:patternFill>
    </x:fill>
    <x:fill>
      <x:patternFill patternType="solid">
        <x:fgColor rgb="FFF2F8F9"/>
      </x:patternFill>
    </x:fill>
  </x:fills>
  <x:borders count="2">
    <x:border/>
    <x:border/>
  </x:borders>
  <x:cellStyleXfs count="1">
    <x:xf numFmtId="0" fontId="0" fillId="0" borderId="0"/>
  </x:cellStyleXfs>
  <x:cellXfs count="10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7" borderId="0" xfId="0" applyNumberFormat="1" applyFont="1" applyFill="1" applyBorder="1"/>
    <x:xf numFmtId="200" fontId="4" fillId="2" borderId="0" xfId="0" applyNumberFormat="1" applyFont="1" applyFill="1" applyBorder="1"/>
    <x:xf numFmtId="200" fontId="0" fillId="7" borderId="1" xfId="0" applyNumberFormat="1" applyFont="1" applyFill="1" applyBorder="1"/>
    <x:xf numFmtId="200" fontId="4" fillId="2" borderId="1" xfId="0" applyNumberFormat="1" applyFont="1" applyFill="1" applyBorder="1"/>
    <x:xf numFmtId="201" fontId="0" fillId="7" borderId="0" xfId="0" applyNumberFormat="1" applyFont="1" applyFill="1" applyBorder="1"/>
    <x:xf numFmtId="201" fontId="0" fillId="0" borderId="0" xfId="0" applyNumberFormat="1" applyFont="1" applyFill="1" applyBorder="1"/>
    <x:xf numFmtId="201" fontId="4" fillId="2" borderId="0" xfId="0" applyNumberFormat="1" applyFont="1" applyFill="1" applyBorder="1"/>
    <x:xf numFmtId="201" fontId="0" fillId="7" borderId="1" xfId="0" applyNumberFormat="1" applyFont="1" applyFill="1" applyBorder="1"/>
    <x:xf numFmtId="201" fontId="0" fillId="0" borderId="1" xfId="0" applyNumberFormat="1" applyFont="1" applyFill="1" applyBorder="1"/>
    <x:xf numFmtId="201" fontId="4" fillId="2" borderId="1" xfId="0" applyNumberFormat="1" applyFont="1" applyFill="1" applyBorder="1"/>
    <x:xf numFmtId="202" fontId="0" fillId="7" borderId="0" xfId="0" applyNumberFormat="1" applyFont="1" applyFill="1" applyBorder="1"/>
    <x:xf numFmtId="202" fontId="0" fillId="0" borderId="0" xfId="0" applyNumberFormat="1" applyFont="1" applyFill="1" applyBorder="1"/>
    <x:xf numFmtId="202" fontId="4" fillId="2" borderId="0" xfId="0" applyNumberFormat="1" applyFont="1" applyFill="1" applyBorder="1"/>
    <x:xf numFmtId="202" fontId="0" fillId="7" borderId="1" xfId="0" applyNumberFormat="1" applyFont="1" applyFill="1" applyBorder="1"/>
    <x:xf numFmtId="202" fontId="0" fillId="0" borderId="1" xfId="0" applyNumberFormat="1" applyFont="1" applyFill="1" applyBorder="1"/>
    <x:xf numFmtId="202" fontId="4" fillId="2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vertical="center"/>
    </x:xf>
    <x:xf numFmtId="0" fontId="0" fillId="9" borderId="1" xfId="0" applyNumberFormat="1" applyFont="1" applyFill="1" applyBorder="1"/>
    <x:xf numFmtId="0" fontId="8" fillId="9" borderId="1" xfId="0" applyNumberFormat="1" applyFont="1" applyFill="1" applyBorder="1"/>
    <x:xf numFmtId="0" fontId="8" fillId="9" borderId="1" xfId="0" applyNumberFormat="1" applyFont="1" applyFill="1" applyBorder="1" applyAlignment="1">
      <x:alignment vertical="center"/>
    </x:xf>
    <x:xf numFmtId="200" fontId="8" fillId="9" borderId="0" xfId="0" applyNumberFormat="1" applyFont="1" applyFill="1" applyBorder="1" applyAlignment="1">
      <x:alignment vertical="center"/>
    </x:xf>
    <x:xf numFmtId="200" fontId="8" fillId="9" borderId="1" xfId="0" applyNumberFormat="1" applyFont="1" applyFill="1" applyBorder="1" applyAlignment="1">
      <x:alignment vertical="center"/>
    </x:xf>
    <x:xf numFmtId="201" fontId="8" fillId="9" borderId="0" xfId="0" applyNumberFormat="1" applyFont="1" applyFill="1" applyBorder="1" applyAlignment="1">
      <x:alignment vertical="center"/>
    </x:xf>
    <x:xf numFmtId="201" fontId="8" fillId="9" borderId="1" xfId="0" applyNumberFormat="1" applyFont="1" applyFill="1" applyBorder="1" applyAlignment="1">
      <x:alignment vertical="center"/>
    </x:xf>
    <x:xf numFmtId="202" fontId="8" fillId="9" borderId="0" xfId="0" applyNumberFormat="1" applyFont="1" applyFill="1" applyBorder="1" applyAlignment="1">
      <x:alignment vertical="center"/>
    </x:xf>
    <x:xf numFmtId="202" fontId="8" fillId="9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vertical="center" wrapText="1"/>
    </x:xf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2" fillId="8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ill>
        <x:patternFill>
          <x:bgColor rgb="FFFFF0D1"/>
        </x:patternFill>
      </x:fill>
    </x:dxf>
    <x:dxf>
      <x:font>
        <x:b/>
        <x:color rgb="FFB52929"/>
      </x:font>
    </x:dxf>
    <x:dxf>
      <x:font>
        <x:b/>
        <x:color rgb="FFB52929"/>
      </x:font>
      <x:fill>
        <x:patternFill>
          <x:bgColor rgb="FFFDE8E8"/>
        </x:patternFill>
      </x:fill>
    </x:dxf>
    <x:dxf>
      <x:font>
        <x:b/>
        <x:color rgb="FF117858"/>
      </x:font>
      <x:fill>
        <x:patternFill>
          <x:bgColor rgb="FFE2F3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a775cdd3f4e23" /><Relationship Type="http://schemas.openxmlformats.org/officeDocument/2006/relationships/theme" Target="/xl/theme/theme1.xml" Id="Ra4995456f14c4ba4" /><Relationship Type="http://schemas.openxmlformats.org/officeDocument/2006/relationships/sharedStrings" Target="/xl/sharedStrings.xml" Id="R17e22838ea4c451b" /><Relationship Type="http://schemas.openxmlformats.org/officeDocument/2006/relationships/worksheet" Target="/xl/worksheets/sheet1.xml" Id="R142130f7b29a4fdb" /><Relationship Type="http://schemas.openxmlformats.org/officeDocument/2006/relationships/worksheet" Target="/xl/worksheets/sheet2.xml" Id="R435fd98b55b947cb" /><Relationship Type="http://schemas.openxmlformats.org/officeDocument/2006/relationships/worksheet" Target="/xl/worksheets/sheet3.xml" Id="R922f2e5dffd74b28" /><Relationship Type="http://schemas.openxmlformats.org/officeDocument/2006/relationships/worksheet" Target="/xl/worksheets/sheet4.xml" Id="R5a7e199f6d024031" /><Relationship Type="http://schemas.openxmlformats.org/officeDocument/2006/relationships/worksheet" Target="/xl/worksheets/sheet5.xml" Id="R54a62750a2ff49c1" /><Relationship Type="http://schemas.openxmlformats.org/officeDocument/2006/relationships/worksheet" Target="/xl/worksheets/sheet6.xml" Id="Ree22cd0e9e2d47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7e407c8c4d4d6d" /><Relationship Type="http://schemas.openxmlformats.org/officeDocument/2006/relationships/chart" Target="/xl/drawings/charts/chart2.xml" Id="R09af5102ea3f401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 |  Actual vs Budget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Actual Revenue</c:v>
          </c:tx>
          <c:cat>
            <c:strRef>
              <c:f>'MONTHLY MODEL'!$B$8:$B$13</c:f>
              <c:strCache>
                <c:ptCount val="0"/>
              </c:strCache>
            </c:strRef>
          </c:cat>
          <c:val>
            <c:numRef>
              <c:f>'MONTHLY MODEL'!$C$8:$C$13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Budget Revenue</c:v>
          </c:tx>
          <c:cat>
            <c:strRef>
              <c:f>'MONTHLY MODEL'!$B$8:$B$13</c:f>
              <c:strCache>
                <c:ptCount val="0"/>
              </c:strCache>
            </c:strRef>
          </c:cat>
          <c:val>
            <c:numRef>
              <c:f>'MONTHLY MODEL'!$D$8:$D$13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Operating Contribution  |  Actual vs Budget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Actual Contribution</c:v>
          </c:tx>
          <c:marker>
            <c:symbol val="none"/>
          </c:marker>
          <c:cat>
            <c:strRef>
              <c:f>'MONTHLY MODEL'!$B$8:$B$13</c:f>
              <c:strCache>
                <c:ptCount val="0"/>
              </c:strCache>
            </c:strRef>
          </c:cat>
          <c:val>
            <c:numRef>
              <c:f>'MONTHLY MODEL'!$I$8:$I$13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Budget Contribution</c:v>
          </c:tx>
          <c:marker>
            <c:symbol val="none"/>
          </c:marker>
          <c:cat>
            <c:strRef>
              <c:f>'MONTHLY MODEL'!$B$8:$B$13</c:f>
              <c:strCache>
                <c:ptCount val="0"/>
              </c:strCache>
            </c:strRef>
          </c:cat>
          <c:val>
            <c:numRef>
              <c:f>'MONTHLY MODEL'!$J$8:$J$13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7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7e407c8c4d4d6d"/>
        </a:graphicData>
      </a:graphic>
    </xdr:graphicFrame>
    <xdr:clientData/>
  </xdr:twoCellAnchor>
  <xdr:twoCellAnchor>
    <xdr:from>
      <xdr:col>7</xdr:col>
      <xdr:colOff>0</xdr:colOff>
      <xdr:row>18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9af5102ea3f40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4a5377f037149b3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7" customHeight="1">
      <x:c r="A1" s="4" t="str">
        <x:v>MODULE 07  |  BUILDING A FINANCIAL DASHBOARD  |  SOLUTION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Northstar-style fictional enterprise: Harborline Commerce Ltd.  |  January–June 2026  |  Microsoft Excel 365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35" customHeight="1">
      <x:c r="A5" s="17" t="str">
        <x:v>THE MANAGER'S REQUEST</x:v>
      </x:c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</x:row>
    <x:row r="7" ht="23" customHeight="1">
      <x:c r="A7" s="25" t="str">
        <x:v>You are a junior FP&amp;A analyst. Turn accounting-summary exports into a one-page, decision-ready financial dashboard.</x:v>
      </x:c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  <x:c r="M7" s="25"/>
    </x:row>
    <x:row r="8" ht="23" customHeight="1">
      <x:c r="A8" s="33" t="str">
        <x:v>Business question: Which business unit is performing best, and how does first-half operating contribution compare with budget?</x:v>
      </x:c>
      <x:c r="B8" s="33"/>
      <x:c r="C8" s="33"/>
      <x:c r="D8" s="33"/>
      <x:c r="E8" s="33"/>
      <x:c r="F8" s="33"/>
      <x:c r="G8" s="33"/>
      <x:c r="H8" s="33"/>
      <x:c r="I8" s="33"/>
      <x:c r="J8" s="33"/>
      <x:c r="K8" s="33"/>
      <x:c r="L8" s="33"/>
      <x:c r="M8" s="33"/>
    </x:row>
    <x:row r="9" ht="23" customHeight="1">
      <x:c r="A9" s="25" t="str">
        <x:v>SOURCE DATA holds 116 synthetic records: 110 POSTED and 6 DRAFT. Only POSTED rows belong in the report.</x:v>
      </x:c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</x:row>
    <x:row r="10" ht="23" customHeight="1">
      <x:c r="A10" s="33" t="str">
        <x:v>All amounts are signed USD values: revenues and costs normally positive; credit/refund adjustments may be negative.</x:v>
      </x:c>
      <x:c r="B10" s="33"/>
      <x:c r="C10" s="33"/>
      <x:c r="D10" s="33"/>
      <x:c r="E10" s="33"/>
      <x:c r="F10" s="33"/>
      <x:c r="G10" s="33"/>
      <x:c r="H10" s="33"/>
      <x:c r="I10" s="33"/>
      <x:c r="J10" s="33"/>
      <x:c r="K10" s="33"/>
      <x:c r="L10" s="33"/>
      <x:c r="M10" s="33"/>
    </x:row>
    <x:row r="11" ht="23" customHeight="1">
      <x:c r="A11" s="25" t="str">
        <x:v>In MONTHLY MODEL, summarise Actual and Budget for Revenue, Direct Costs and Operating Costs with SUMIFS.</x:v>
      </x:c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</x:row>
    <x:row r="12" ht="23" customHeight="1">
      <x:c r="A12" s="33" t="str">
        <x:v>Calculate Operating Contribution = Revenue - Direct Costs - Operating Costs. It is NOT necessarily EBITDA.</x:v>
      </x:c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</x:row>
    <x:row r="13" ht="23" customHeight="1">
      <x:c r="A13" s="25" t="str">
        <x:v>Calculate Contribution Margin = Operating Contribution / Revenue. Apply IFERROR to protect against zero revenue.</x:v>
      </x:c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</x:row>
    <x:row r="14" ht="23" customHeight="1">
      <x:c r="A14" s="33" t="str">
        <x:v>Use Dashboard business-unit selector to switch among All Units, Retail, Online and B2B.</x:v>
      </x:c>
      <x:c r="B14" s="33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</x:row>
    <x:row r="15" ht="23" customHeight="1">
      <x:c r="A15" s="25" t="str">
        <x:v>Build two Excel charts: monthly Actual vs Budget Revenue and monthly Actual vs Budget Operating Contribution.</x:v>
      </x:c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</x:row>
    <x:row r="16" ht="23" customHeight="1">
      <x:c r="A16" s="33" t="str">
        <x:v>Check all six months, the negative adjustments, the posted/draft filter, and reconcile to the independent controls.</x:v>
      </x:c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</x:row>
    <x:row r="17" ht="23" customHeight="1">
      <x:c r="A17" s="25" t="str">
        <x:v>Write a 90–130 word management note describing the results and one question to investigate. Avoid claiming causes without evidence.</x:v>
      </x:c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</x:row>
    <x:row r="20" ht="35" customHeight="1">
      <x:c r="A20" s="17" t="str">
        <x:v>SUCCESS CHECKLIST</x:v>
      </x:c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</x:row>
    <x:row r="22" ht="23" customHeight="1">
      <x:c r="A22" s="25" t="str">
        <x:v>Charts and KPI cells respond to the business-unit selector without manually changing source ranges.</x:v>
      </x:c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</x:row>
    <x:row r="23" ht="23" customHeight="1">
      <x:c r="A23" s="25" t="str">
        <x:v>Contribution and percentage variance are calculated, not typed into cells.</x:v>
      </x:c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</x:row>
    <x:row r="24" ht="23" customHeight="1">
      <x:c r="A24" s="25" t="str">
        <x:v>All DRAFT items are excluded; both signed adjustments remain in the Actual figures.</x:v>
      </x:c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</x:row>
    <x:row r="25" ht="23" customHeight="1">
      <x:c r="A25" s="25" t="str">
        <x:v>Source remains immutable and dashboard labels identify the six-month reporting period.</x:v>
      </x:c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</x:row>
    <x:row r="26" ht="23" customHeight="1">
      <x:c r="A26" s="25" t="str">
        <x:v>Management conclusions accurately distinguish data evidence from possible explanations.</x:v>
      </x:c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</x:row>
    <x:row r="29" ht="35" customHeight="1">
      <x:c r="A29" s="17" t="str">
        <x:v>WORKBOOK TABS</x:v>
      </x:c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</x:row>
    <x:row r="31" ht="23" customHeight="1">
      <x:c r="A31" s="25" t="str">
        <x:v>SOURCE DATA — immutable ledger extracts with two reversal/credit transactions and six draft rows.</x:v>
      </x:c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</x:row>
    <x:row r="32" ht="23" customHeight="1">
      <x:c r="A32" s="25" t="str">
        <x:v>MONTHLY MODEL — 6-month analytical table; blank calculation cells in STARTER, full formulas in SOLUTION.</x:v>
      </x:c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</x:row>
    <x:row r="33" ht="23" customHeight="1">
      <x:c r="A33" s="25" t="str">
        <x:v>DASHBOARD — print-friendly one-page KPI and chart area with a business-unit selector.</x:v>
      </x:c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</x:row>
    <x:row r="34" ht="23" customHeight="1">
      <x:c r="A34" s="25" t="str">
        <x:v>QUALITY CHECKS — independent formula-based checks in the SOLUTION edition.</x:v>
      </x:c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</x:row>
    <x:row r="35" ht="23" customHeight="1">
      <x:c r="A35" s="25" t="str">
        <x:v>FORMULA GUIDE — beginner-friendly formula examples, troubleshooting and reporting rules.</x:v>
      </x:c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</x:row>
  </x:sheetData>
  <x:mergeCells>
    <x:mergeCell ref="A1:M2"/>
    <x:mergeCell ref="A3:M3"/>
    <x:mergeCell ref="A7:M7"/>
    <x:mergeCell ref="A8:M8"/>
    <x:mergeCell ref="A9:M9"/>
    <x:mergeCell ref="A10:M10"/>
    <x:mergeCell ref="A11:M11"/>
    <x:mergeCell ref="A12:M12"/>
    <x:mergeCell ref="A13:M13"/>
    <x:mergeCell ref="A14:M14"/>
    <x:mergeCell ref="A15:M15"/>
    <x:mergeCell ref="A16:M16"/>
    <x:mergeCell ref="A17:M17"/>
    <x:mergeCell ref="A22:M22"/>
    <x:mergeCell ref="A23:M23"/>
    <x:mergeCell ref="A24:M24"/>
    <x:mergeCell ref="A25:M25"/>
    <x:mergeCell ref="A26:M26"/>
    <x:mergeCell ref="A31:M31"/>
    <x:mergeCell ref="A32:M32"/>
    <x:mergeCell ref="A33:M33"/>
    <x:mergeCell ref="A34:M34"/>
    <x:mergeCell ref="A35:M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16" hidden="0" customWidth="1"/>
    <x:col min="4" max="4" width="19" hidden="0" customWidth="1"/>
    <x:col min="5" max="5" width="22" hidden="0" customWidth="1"/>
    <x:col min="6" max="6" width="14" hidden="0" customWidth="1"/>
    <x:col min="7" max="7" width="19" hidden="0" customWidth="1"/>
    <x:col min="8" max="8" width="18" hidden="0" customWidth="1"/>
    <x:col min="9" max="9" width="61" hidden="0" customWidth="1"/>
  </x:cols>
  <x:sheetData>
    <x:row r="1" ht="27" customHeight="1">
      <x:c r="A1" s="4" t="str">
        <x:v>SOURCE DATA  |  MANAGEMENT ACCOUNTING EXPORT</x:v>
      </x:c>
      <x:c r="B1" s="4"/>
      <x:c r="C1" s="4"/>
      <x:c r="D1" s="4"/>
      <x:c r="E1" s="4"/>
      <x:c r="F1" s="4"/>
      <x:c r="G1" s="4"/>
      <x:c r="H1" s="4"/>
      <x:c r="I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27" customHeight="1">
      <x:c r="A3" s="10" t="str">
        <x:v>Synthetic Harborline Commerce Ltd. figures  •  6 months / 3 business units / 2 scenarios  •  USD</x:v>
      </x:c>
      <x:c r="B3" s="10"/>
      <x:c r="C3" s="10"/>
      <x:c r="D3" s="10"/>
      <x:c r="E3" s="10"/>
      <x:c r="F3" s="10"/>
      <x:c r="G3" s="10"/>
      <x:c r="H3" s="10"/>
      <x:c r="I3" s="10"/>
    </x:row>
    <x:row r="5" ht="35" customHeight="1">
      <x:c r="A5" s="17" t="str">
        <x:v>Record ID</x:v>
      </x:c>
      <x:c r="B5" s="17" t="str">
        <x:v>Month No.</x:v>
      </x:c>
      <x:c r="C5" s="17" t="str">
        <x:v>Month</x:v>
      </x:c>
      <x:c r="D5" s="17" t="str">
        <x:v>Business Unit</x:v>
      </x:c>
      <x:c r="E5" s="17" t="str">
        <x:v>Account Group</x:v>
      </x:c>
      <x:c r="F5" s="17" t="str">
        <x:v>Scenario</x:v>
      </x:c>
      <x:c r="G5" s="17" t="str">
        <x:v>Approval Status</x:v>
      </x:c>
      <x:c r="H5" s="17" t="str">
        <x:v>Amount USD</x:v>
      </x:c>
      <x:c r="I5" s="17" t="str">
        <x:v>Narrative / evidence note</x:v>
      </x:c>
    </x:row>
    <x:row r="6" ht="19" customHeight="1">
      <x:c r="A6" s="30" t="str">
        <x:v>HC-0015</x:v>
      </x:c>
      <x:c r="B6" s="30" t="n">
        <x:v>1</x:v>
      </x:c>
      <x:c r="C6" s="30" t="str">
        <x:v>January</x:v>
      </x:c>
      <x:c r="D6" s="30" t="str">
        <x:v>B2B</x:v>
      </x:c>
      <x:c r="E6" s="30" t="str">
        <x:v>Direct Costs</x:v>
      </x:c>
      <x:c r="F6" s="30" t="str">
        <x:v>Actual</x:v>
      </x:c>
      <x:c r="G6" s="30" t="str">
        <x:v>POSTED</x:v>
      </x:c>
      <x:c r="H6" s="40" t="n">
        <x:v>65271.88</x:v>
      </x:c>
      <x:c r="I6" s="30" t="str">
        <x:v>actual direct costs - b2b segment</x:v>
      </x:c>
    </x:row>
    <x:row r="7" ht="19" customHeight="1">
      <x:c r="A7" s="30" t="str">
        <x:v>HC-0111</x:v>
      </x:c>
      <x:c r="B7" s="30" t="n">
        <x:v>1</x:v>
      </x:c>
      <x:c r="C7" s="30" t="str">
        <x:v>January</x:v>
      </x:c>
      <x:c r="D7" s="30" t="str">
        <x:v>B2B</x:v>
      </x:c>
      <x:c r="E7" s="30" t="str">
        <x:v>Direct Costs</x:v>
      </x:c>
      <x:c r="F7" s="30" t="str">
        <x:v>Actual</x:v>
      </x:c>
      <x:c r="G7" s="30" t="str">
        <x:v>DRAFT</x:v>
      </x:c>
      <x:c r="H7" s="40" t="n">
        <x:v>1360.17</x:v>
      </x:c>
      <x:c r="I7" s="30" t="str">
        <x:v>Not approved; must be excluded from dashboard</x:v>
      </x:c>
    </x:row>
    <x:row r="8" ht="19" customHeight="1">
      <x:c r="A8" s="30" t="str">
        <x:v>HC-0016</x:v>
      </x:c>
      <x:c r="B8" s="30" t="n">
        <x:v>1</x:v>
      </x:c>
      <x:c r="C8" s="30" t="str">
        <x:v>January</x:v>
      </x:c>
      <x:c r="D8" s="30" t="str">
        <x:v>B2B</x:v>
      </x:c>
      <x:c r="E8" s="30" t="str">
        <x:v>Direct Costs</x:v>
      </x:c>
      <x:c r="F8" s="30" t="str">
        <x:v>Budget</x:v>
      </x:c>
      <x:c r="G8" s="30" t="str">
        <x:v>POSTED</x:v>
      </x:c>
      <x:c r="H8" s="40" t="n">
        <x:v>64746.6</x:v>
      </x:c>
      <x:c r="I8" s="30" t="str">
        <x:v>budget direct costs - b2b segment</x:v>
      </x:c>
    </x:row>
    <x:row r="9" ht="19" customHeight="1">
      <x:c r="A9" s="30" t="str">
        <x:v>HC-0017</x:v>
      </x:c>
      <x:c r="B9" s="30" t="n">
        <x:v>1</x:v>
      </x:c>
      <x:c r="C9" s="30" t="str">
        <x:v>January</x:v>
      </x:c>
      <x:c r="D9" s="30" t="str">
        <x:v>B2B</x:v>
      </x:c>
      <x:c r="E9" s="30" t="str">
        <x:v>Operating Costs</x:v>
      </x:c>
      <x:c r="F9" s="30" t="str">
        <x:v>Actual</x:v>
      </x:c>
      <x:c r="G9" s="30" t="str">
        <x:v>POSTED</x:v>
      </x:c>
      <x:c r="H9" s="40" t="n">
        <x:v>26869.96</x:v>
      </x:c>
      <x:c r="I9" s="30" t="str">
        <x:v>actual operating costs - b2b segment</x:v>
      </x:c>
    </x:row>
    <x:row r="10" ht="19" customHeight="1">
      <x:c r="A10" s="30" t="str">
        <x:v>HC-0018</x:v>
      </x:c>
      <x:c r="B10" s="30" t="n">
        <x:v>1</x:v>
      </x:c>
      <x:c r="C10" s="30" t="str">
        <x:v>January</x:v>
      </x:c>
      <x:c r="D10" s="30" t="str">
        <x:v>B2B</x:v>
      </x:c>
      <x:c r="E10" s="30" t="str">
        <x:v>Operating Costs</x:v>
      </x:c>
      <x:c r="F10" s="30" t="str">
        <x:v>Budget</x:v>
      </x:c>
      <x:c r="G10" s="30" t="str">
        <x:v>POSTED</x:v>
      </x:c>
      <x:c r="H10" s="40" t="n">
        <x:v>26532</x:v>
      </x:c>
      <x:c r="I10" s="30" t="str">
        <x:v>budget operating costs - b2b segment</x:v>
      </x:c>
    </x:row>
    <x:row r="11" ht="19" customHeight="1">
      <x:c r="A11" s="30" t="str">
        <x:v>HC-0013</x:v>
      </x:c>
      <x:c r="B11" s="30" t="n">
        <x:v>1</x:v>
      </x:c>
      <x:c r="C11" s="30" t="str">
        <x:v>January</x:v>
      </x:c>
      <x:c r="D11" s="30" t="str">
        <x:v>B2B</x:v>
      </x:c>
      <x:c r="E11" s="30" t="str">
        <x:v>Revenue</x:v>
      </x:c>
      <x:c r="F11" s="30" t="str">
        <x:v>Actual</x:v>
      </x:c>
      <x:c r="G11" s="30" t="str">
        <x:v>POSTED</x:v>
      </x:c>
      <x:c r="H11" s="40" t="n">
        <x:v>111866.52</x:v>
      </x:c>
      <x:c r="I11" s="30" t="str">
        <x:v>actual revenue - b2b segment</x:v>
      </x:c>
    </x:row>
    <x:row r="12" ht="19" customHeight="1">
      <x:c r="A12" s="30" t="str">
        <x:v>HC-0014</x:v>
      </x:c>
      <x:c r="B12" s="30" t="n">
        <x:v>1</x:v>
      </x:c>
      <x:c r="C12" s="30" t="str">
        <x:v>January</x:v>
      </x:c>
      <x:c r="D12" s="30" t="str">
        <x:v>B2B</x:v>
      </x:c>
      <x:c r="E12" s="30" t="str">
        <x:v>Revenue</x:v>
      </x:c>
      <x:c r="F12" s="30" t="str">
        <x:v>Budget</x:v>
      </x:c>
      <x:c r="G12" s="30" t="str">
        <x:v>POSTED</x:v>
      </x:c>
      <x:c r="H12" s="40" t="n">
        <x:v>109740</x:v>
      </x:c>
      <x:c r="I12" s="30" t="str">
        <x:v>budget revenue - b2b segment</x:v>
      </x:c>
    </x:row>
    <x:row r="13" ht="19" customHeight="1">
      <x:c r="A13" s="30" t="str">
        <x:v>HC-0009</x:v>
      </x:c>
      <x:c r="B13" s="30" t="n">
        <x:v>1</x:v>
      </x:c>
      <x:c r="C13" s="30" t="str">
        <x:v>January</x:v>
      </x:c>
      <x:c r="D13" s="30" t="str">
        <x:v>Online</x:v>
      </x:c>
      <x:c r="E13" s="30" t="str">
        <x:v>Direct Costs</x:v>
      </x:c>
      <x:c r="F13" s="30" t="str">
        <x:v>Actual</x:v>
      </x:c>
      <x:c r="G13" s="30" t="str">
        <x:v>POSTED</x:v>
      </x:c>
      <x:c r="H13" s="40" t="n">
        <x:v>41194.62</x:v>
      </x:c>
      <x:c r="I13" s="30" t="str">
        <x:v>actual direct costs - online segment</x:v>
      </x:c>
    </x:row>
    <x:row r="14" ht="19" customHeight="1">
      <x:c r="A14" s="30" t="str">
        <x:v>HC-0010</x:v>
      </x:c>
      <x:c r="B14" s="30" t="n">
        <x:v>1</x:v>
      </x:c>
      <x:c r="C14" s="30" t="str">
        <x:v>January</x:v>
      </x:c>
      <x:c r="D14" s="30" t="str">
        <x:v>Online</x:v>
      </x:c>
      <x:c r="E14" s="30" t="str">
        <x:v>Direct Costs</x:v>
      </x:c>
      <x:c r="F14" s="30" t="str">
        <x:v>Budget</x:v>
      </x:c>
      <x:c r="G14" s="30" t="str">
        <x:v>POSTED</x:v>
      </x:c>
      <x:c r="H14" s="40" t="n">
        <x:v>41292</x:v>
      </x:c>
      <x:c r="I14" s="30" t="str">
        <x:v>budget direct costs - online segment</x:v>
      </x:c>
    </x:row>
    <x:row r="15" ht="19" customHeight="1">
      <x:c r="A15" s="30" t="str">
        <x:v>HC-0011</x:v>
      </x:c>
      <x:c r="B15" s="30" t="n">
        <x:v>1</x:v>
      </x:c>
      <x:c r="C15" s="30" t="str">
        <x:v>January</x:v>
      </x:c>
      <x:c r="D15" s="30" t="str">
        <x:v>Online</x:v>
      </x:c>
      <x:c r="E15" s="30" t="str">
        <x:v>Operating Costs</x:v>
      </x:c>
      <x:c r="F15" s="30" t="str">
        <x:v>Actual</x:v>
      </x:c>
      <x:c r="G15" s="30" t="str">
        <x:v>POSTED</x:v>
      </x:c>
      <x:c r="H15" s="40" t="n">
        <x:v>20113.81</x:v>
      </x:c>
      <x:c r="I15" s="30" t="str">
        <x:v>actual operating costs - online segment</x:v>
      </x:c>
    </x:row>
    <x:row r="16" ht="19" customHeight="1">
      <x:c r="A16" s="30" t="str">
        <x:v>HC-0012</x:v>
      </x:c>
      <x:c r="B16" s="30" t="n">
        <x:v>1</x:v>
      </x:c>
      <x:c r="C16" s="30" t="str">
        <x:v>January</x:v>
      </x:c>
      <x:c r="D16" s="30" t="str">
        <x:v>Online</x:v>
      </x:c>
      <x:c r="E16" s="30" t="str">
        <x:v>Operating Costs</x:v>
      </x:c>
      <x:c r="F16" s="30" t="str">
        <x:v>Budget</x:v>
      </x:c>
      <x:c r="G16" s="30" t="str">
        <x:v>POSTED</x:v>
      </x:c>
      <x:c r="H16" s="40" t="n">
        <x:v>20097</x:v>
      </x:c>
      <x:c r="I16" s="30" t="str">
        <x:v>budget operating costs - online segment</x:v>
      </x:c>
    </x:row>
    <x:row r="17" ht="19" customHeight="1">
      <x:c r="A17" s="30" t="str">
        <x:v>HC-0007</x:v>
      </x:c>
      <x:c r="B17" s="30" t="n">
        <x:v>1</x:v>
      </x:c>
      <x:c r="C17" s="30" t="str">
        <x:v>January</x:v>
      </x:c>
      <x:c r="D17" s="30" t="str">
        <x:v>Online</x:v>
      </x:c>
      <x:c r="E17" s="30" t="str">
        <x:v>Revenue</x:v>
      </x:c>
      <x:c r="F17" s="30" t="str">
        <x:v>Actual</x:v>
      </x:c>
      <x:c r="G17" s="30" t="str">
        <x:v>POSTED</x:v>
      </x:c>
      <x:c r="H17" s="40" t="n">
        <x:v>83177.4</x:v>
      </x:c>
      <x:c r="I17" s="30" t="str">
        <x:v>actual revenue - online segment</x:v>
      </x:c>
    </x:row>
    <x:row r="18" ht="19" customHeight="1">
      <x:c r="A18" s="30" t="str">
        <x:v>HC-0008</x:v>
      </x:c>
      <x:c r="B18" s="30" t="n">
        <x:v>1</x:v>
      </x:c>
      <x:c r="C18" s="30" t="str">
        <x:v>January</x:v>
      </x:c>
      <x:c r="D18" s="30" t="str">
        <x:v>Online</x:v>
      </x:c>
      <x:c r="E18" s="30" t="str">
        <x:v>Revenue</x:v>
      </x:c>
      <x:c r="F18" s="30" t="str">
        <x:v>Budget</x:v>
      </x:c>
      <x:c r="G18" s="30" t="str">
        <x:v>POSTED</x:v>
      </x:c>
      <x:c r="H18" s="40" t="n">
        <x:v>86025</x:v>
      </x:c>
      <x:c r="I18" s="30" t="str">
        <x:v>budget revenue - online segment</x:v>
      </x:c>
    </x:row>
    <x:row r="19" ht="19" customHeight="1">
      <x:c r="A19" s="30" t="str">
        <x:v>HC-0003</x:v>
      </x:c>
      <x:c r="B19" s="30" t="n">
        <x:v>1</x:v>
      </x:c>
      <x:c r="C19" s="30" t="str">
        <x:v>January</x:v>
      </x:c>
      <x:c r="D19" s="30" t="str">
        <x:v>Retail</x:v>
      </x:c>
      <x:c r="E19" s="30" t="str">
        <x:v>Direct Costs</x:v>
      </x:c>
      <x:c r="F19" s="30" t="str">
        <x:v>Actual</x:v>
      </x:c>
      <x:c r="G19" s="30" t="str">
        <x:v>POSTED</x:v>
      </x:c>
      <x:c r="H19" s="40" t="n">
        <x:v>39818.24</x:v>
      </x:c>
      <x:c r="I19" s="30" t="str">
        <x:v>actual direct costs - retail segment</x:v>
      </x:c>
    </x:row>
    <x:row r="20" ht="19" customHeight="1">
      <x:c r="A20" s="30" t="str">
        <x:v>HC-0004</x:v>
      </x:c>
      <x:c r="B20" s="30" t="n">
        <x:v>1</x:v>
      </x:c>
      <x:c r="C20" s="30" t="str">
        <x:v>January</x:v>
      </x:c>
      <x:c r="D20" s="30" t="str">
        <x:v>Retail</x:v>
      </x:c>
      <x:c r="E20" s="30" t="str">
        <x:v>Direct Costs</x:v>
      </x:c>
      <x:c r="F20" s="30" t="str">
        <x:v>Budget</x:v>
      </x:c>
      <x:c r="G20" s="30" t="str">
        <x:v>POSTED</x:v>
      </x:c>
      <x:c r="H20" s="40" t="n">
        <x:v>39897</x:v>
      </x:c>
      <x:c r="I20" s="30" t="str">
        <x:v>budget direct costs - retail segment</x:v>
      </x:c>
    </x:row>
    <x:row r="21" ht="19" customHeight="1">
      <x:c r="A21" s="30" t="str">
        <x:v>HC-0005</x:v>
      </x:c>
      <x:c r="B21" s="30" t="n">
        <x:v>1</x:v>
      </x:c>
      <x:c r="C21" s="30" t="str">
        <x:v>January</x:v>
      </x:c>
      <x:c r="D21" s="30" t="str">
        <x:v>Retail</x:v>
      </x:c>
      <x:c r="E21" s="30" t="str">
        <x:v>Operating Costs</x:v>
      </x:c>
      <x:c r="F21" s="30" t="str">
        <x:v>Actual</x:v>
      </x:c>
      <x:c r="G21" s="30" t="str">
        <x:v>POSTED</x:v>
      </x:c>
      <x:c r="H21" s="40" t="n">
        <x:v>24910.58</x:v>
      </x:c>
      <x:c r="I21" s="30" t="str">
        <x:v>actual operating costs - retail segment</x:v>
      </x:c>
    </x:row>
    <x:row r="22" ht="19" customHeight="1">
      <x:c r="A22" s="30" t="str">
        <x:v>HC-0006</x:v>
      </x:c>
      <x:c r="B22" s="30" t="n">
        <x:v>1</x:v>
      </x:c>
      <x:c r="C22" s="30" t="str">
        <x:v>January</x:v>
      </x:c>
      <x:c r="D22" s="30" t="str">
        <x:v>Retail</x:v>
      </x:c>
      <x:c r="E22" s="30" t="str">
        <x:v>Operating Costs</x:v>
      </x:c>
      <x:c r="F22" s="30" t="str">
        <x:v>Budget</x:v>
      </x:c>
      <x:c r="G22" s="30" t="str">
        <x:v>POSTED</x:v>
      </x:c>
      <x:c r="H22" s="40" t="n">
        <x:v>23265</x:v>
      </x:c>
      <x:c r="I22" s="30" t="str">
        <x:v>budget operating costs - retail segment</x:v>
      </x:c>
    </x:row>
    <x:row r="23" ht="19" customHeight="1">
      <x:c r="A23" s="30" t="str">
        <x:v>HC-0001</x:v>
      </x:c>
      <x:c r="B23" s="30" t="n">
        <x:v>1</x:v>
      </x:c>
      <x:c r="C23" s="30" t="str">
        <x:v>January</x:v>
      </x:c>
      <x:c r="D23" s="30" t="str">
        <x:v>Retail</x:v>
      </x:c>
      <x:c r="E23" s="30" t="str">
        <x:v>Revenue</x:v>
      </x:c>
      <x:c r="F23" s="30" t="str">
        <x:v>Actual</x:v>
      </x:c>
      <x:c r="G23" s="30" t="str">
        <x:v>POSTED</x:v>
      </x:c>
      <x:c r="H23" s="40" t="n">
        <x:v>73362.19</x:v>
      </x:c>
      <x:c r="I23" s="30" t="str">
        <x:v>actual revenue - retail segment</x:v>
      </x:c>
    </x:row>
    <x:row r="24" ht="19" customHeight="1">
      <x:c r="A24" s="30" t="str">
        <x:v>HC-0002</x:v>
      </x:c>
      <x:c r="B24" s="30" t="n">
        <x:v>1</x:v>
      </x:c>
      <x:c r="C24" s="30" t="str">
        <x:v>January</x:v>
      </x:c>
      <x:c r="D24" s="30" t="str">
        <x:v>Retail</x:v>
      </x:c>
      <x:c r="E24" s="30" t="str">
        <x:v>Revenue</x:v>
      </x:c>
      <x:c r="F24" s="30" t="str">
        <x:v>Budget</x:v>
      </x:c>
      <x:c r="G24" s="30" t="str">
        <x:v>POSTED</x:v>
      </x:c>
      <x:c r="H24" s="40" t="n">
        <x:v>72540</x:v>
      </x:c>
      <x:c r="I24" s="30" t="str">
        <x:v>budget revenue - retail segment</x:v>
      </x:c>
    </x:row>
    <x:row r="25" ht="19" customHeight="1">
      <x:c r="A25" s="30" t="str">
        <x:v>HC-0033</x:v>
      </x:c>
      <x:c r="B25" s="30" t="n">
        <x:v>2</x:v>
      </x:c>
      <x:c r="C25" s="30" t="str">
        <x:v>February</x:v>
      </x:c>
      <x:c r="D25" s="30" t="str">
        <x:v>B2B</x:v>
      </x:c>
      <x:c r="E25" s="30" t="str">
        <x:v>Direct Costs</x:v>
      </x:c>
      <x:c r="F25" s="30" t="str">
        <x:v>Actual</x:v>
      </x:c>
      <x:c r="G25" s="30" t="str">
        <x:v>POSTED</x:v>
      </x:c>
      <x:c r="H25" s="40" t="n">
        <x:v>65480.52</x:v>
      </x:c>
      <x:c r="I25" s="30" t="str">
        <x:v>actual direct costs - b2b segment</x:v>
      </x:c>
    </x:row>
    <x:row r="26" ht="19" customHeight="1">
      <x:c r="A26" s="30" t="str">
        <x:v>HC-0034</x:v>
      </x:c>
      <x:c r="B26" s="30" t="n">
        <x:v>2</x:v>
      </x:c>
      <x:c r="C26" s="30" t="str">
        <x:v>February</x:v>
      </x:c>
      <x:c r="D26" s="30" t="str">
        <x:v>B2B</x:v>
      </x:c>
      <x:c r="E26" s="30" t="str">
        <x:v>Direct Costs</x:v>
      </x:c>
      <x:c r="F26" s="30" t="str">
        <x:v>Budget</x:v>
      </x:c>
      <x:c r="G26" s="30" t="str">
        <x:v>POSTED</x:v>
      </x:c>
      <x:c r="H26" s="40" t="n">
        <x:v>66139</x:v>
      </x:c>
      <x:c r="I26" s="30" t="str">
        <x:v>budget direct costs - b2b segment</x:v>
      </x:c>
    </x:row>
    <x:row r="27" ht="19" customHeight="1">
      <x:c r="A27" s="30" t="str">
        <x:v>HC-0035</x:v>
      </x:c>
      <x:c r="B27" s="30" t="n">
        <x:v>2</x:v>
      </x:c>
      <x:c r="C27" s="30" t="str">
        <x:v>February</x:v>
      </x:c>
      <x:c r="D27" s="30" t="str">
        <x:v>B2B</x:v>
      </x:c>
      <x:c r="E27" s="30" t="str">
        <x:v>Operating Costs</x:v>
      </x:c>
      <x:c r="F27" s="30" t="str">
        <x:v>Actual</x:v>
      </x:c>
      <x:c r="G27" s="30" t="str">
        <x:v>POSTED</x:v>
      </x:c>
      <x:c r="H27" s="40" t="n">
        <x:v>28797.14</x:v>
      </x:c>
      <x:c r="I27" s="30" t="str">
        <x:v>actual operating costs - b2b segment</x:v>
      </x:c>
    </x:row>
    <x:row r="28" ht="19" customHeight="1">
      <x:c r="A28" s="30" t="str">
        <x:v>HC-0036</x:v>
      </x:c>
      <x:c r="B28" s="30" t="n">
        <x:v>2</x:v>
      </x:c>
      <x:c r="C28" s="30" t="str">
        <x:v>February</x:v>
      </x:c>
      <x:c r="D28" s="30" t="str">
        <x:v>B2B</x:v>
      </x:c>
      <x:c r="E28" s="30" t="str">
        <x:v>Operating Costs</x:v>
      </x:c>
      <x:c r="F28" s="30" t="str">
        <x:v>Budget</x:v>
      </x:c>
      <x:c r="G28" s="30" t="str">
        <x:v>POSTED</x:v>
      </x:c>
      <x:c r="H28" s="40" t="n">
        <x:v>26907.2</x:v>
      </x:c>
      <x:c r="I28" s="30" t="str">
        <x:v>budget operating costs - b2b segment</x:v>
      </x:c>
    </x:row>
    <x:row r="29" ht="19" customHeight="1">
      <x:c r="A29" s="30" t="str">
        <x:v>HC-0031</x:v>
      </x:c>
      <x:c r="B29" s="30" t="n">
        <x:v>2</x:v>
      </x:c>
      <x:c r="C29" s="30" t="str">
        <x:v>February</x:v>
      </x:c>
      <x:c r="D29" s="30" t="str">
        <x:v>B2B</x:v>
      </x:c>
      <x:c r="E29" s="30" t="str">
        <x:v>Revenue</x:v>
      </x:c>
      <x:c r="F29" s="30" t="str">
        <x:v>Actual</x:v>
      </x:c>
      <x:c r="G29" s="30" t="str">
        <x:v>POSTED</x:v>
      </x:c>
      <x:c r="H29" s="40" t="n">
        <x:v>109130.65</x:v>
      </x:c>
      <x:c r="I29" s="30" t="str">
        <x:v>actual revenue - b2b segment</x:v>
      </x:c>
    </x:row>
    <x:row r="30" ht="19" customHeight="1">
      <x:c r="A30" s="30" t="str">
        <x:v>HC-0032</x:v>
      </x:c>
      <x:c r="B30" s="30" t="n">
        <x:v>2</x:v>
      </x:c>
      <x:c r="C30" s="30" t="str">
        <x:v>February</x:v>
      </x:c>
      <x:c r="D30" s="30" t="str">
        <x:v>B2B</x:v>
      </x:c>
      <x:c r="E30" s="30" t="str">
        <x:v>Revenue</x:v>
      </x:c>
      <x:c r="F30" s="30" t="str">
        <x:v>Budget</x:v>
      </x:c>
      <x:c r="G30" s="30" t="str">
        <x:v>POSTED</x:v>
      </x:c>
      <x:c r="H30" s="40" t="n">
        <x:v>112100</x:v>
      </x:c>
      <x:c r="I30" s="30" t="str">
        <x:v>budget revenue - b2b segment</x:v>
      </x:c>
    </x:row>
    <x:row r="31" ht="19" customHeight="1">
      <x:c r="A31" s="30" t="str">
        <x:v>HC-0027</x:v>
      </x:c>
      <x:c r="B31" s="30" t="n">
        <x:v>2</x:v>
      </x:c>
      <x:c r="C31" s="30" t="str">
        <x:v>February</x:v>
      </x:c>
      <x:c r="D31" s="30" t="str">
        <x:v>Online</x:v>
      </x:c>
      <x:c r="E31" s="30" t="str">
        <x:v>Direct Costs</x:v>
      </x:c>
      <x:c r="F31" s="30" t="str">
        <x:v>Actual</x:v>
      </x:c>
      <x:c r="G31" s="30" t="str">
        <x:v>POSTED</x:v>
      </x:c>
      <x:c r="H31" s="40" t="n">
        <x:v>40680.01</x:v>
      </x:c>
      <x:c r="I31" s="30" t="str">
        <x:v>actual direct costs - online segment</x:v>
      </x:c>
    </x:row>
    <x:row r="32" ht="19" customHeight="1">
      <x:c r="A32" s="30" t="str">
        <x:v>HC-0028</x:v>
      </x:c>
      <x:c r="B32" s="30" t="n">
        <x:v>2</x:v>
      </x:c>
      <x:c r="C32" s="30" t="str">
        <x:v>February</x:v>
      </x:c>
      <x:c r="D32" s="30" t="str">
        <x:v>Online</x:v>
      </x:c>
      <x:c r="E32" s="30" t="str">
        <x:v>Direct Costs</x:v>
      </x:c>
      <x:c r="F32" s="30" t="str">
        <x:v>Budget</x:v>
      </x:c>
      <x:c r="G32" s="30" t="str">
        <x:v>POSTED</x:v>
      </x:c>
      <x:c r="H32" s="40" t="n">
        <x:v>42180</x:v>
      </x:c>
      <x:c r="I32" s="30" t="str">
        <x:v>budget direct costs - online segment</x:v>
      </x:c>
    </x:row>
    <x:row r="33" ht="19" customHeight="1">
      <x:c r="A33" s="30" t="str">
        <x:v>HC-0029</x:v>
      </x:c>
      <x:c r="B33" s="30" t="n">
        <x:v>2</x:v>
      </x:c>
      <x:c r="C33" s="30" t="str">
        <x:v>February</x:v>
      </x:c>
      <x:c r="D33" s="30" t="str">
        <x:v>Online</x:v>
      </x:c>
      <x:c r="E33" s="30" t="str">
        <x:v>Operating Costs</x:v>
      </x:c>
      <x:c r="F33" s="30" t="str">
        <x:v>Actual</x:v>
      </x:c>
      <x:c r="G33" s="30" t="str">
        <x:v>POSTED</x:v>
      </x:c>
      <x:c r="H33" s="40" t="n">
        <x:v>20789.32</x:v>
      </x:c>
      <x:c r="I33" s="30" t="str">
        <x:v>actual operating costs - online segment</x:v>
      </x:c>
    </x:row>
    <x:row r="34" ht="19" customHeight="1">
      <x:c r="A34" s="30" t="str">
        <x:v>HC-0030</x:v>
      </x:c>
      <x:c r="B34" s="30" t="n">
        <x:v>2</x:v>
      </x:c>
      <x:c r="C34" s="30" t="str">
        <x:v>February</x:v>
      </x:c>
      <x:c r="D34" s="30" t="str">
        <x:v>Online</x:v>
      </x:c>
      <x:c r="E34" s="30" t="str">
        <x:v>Operating Costs</x:v>
      </x:c>
      <x:c r="F34" s="30" t="str">
        <x:v>Budget</x:v>
      </x:c>
      <x:c r="G34" s="30" t="str">
        <x:v>POSTED</x:v>
      </x:c>
      <x:c r="H34" s="40" t="n">
        <x:v>20381.2</x:v>
      </x:c>
      <x:c r="I34" s="30" t="str">
        <x:v>budget operating costs - online segment</x:v>
      </x:c>
    </x:row>
    <x:row r="35" ht="19" customHeight="1">
      <x:c r="A35" s="30" t="str">
        <x:v>HC-0025</x:v>
      </x:c>
      <x:c r="B35" s="30" t="n">
        <x:v>2</x:v>
      </x:c>
      <x:c r="C35" s="30" t="str">
        <x:v>February</x:v>
      </x:c>
      <x:c r="D35" s="30" t="str">
        <x:v>Online</x:v>
      </x:c>
      <x:c r="E35" s="30" t="str">
        <x:v>Revenue</x:v>
      </x:c>
      <x:c r="F35" s="30" t="str">
        <x:v>Actual</x:v>
      </x:c>
      <x:c r="G35" s="30" t="str">
        <x:v>POSTED</x:v>
      </x:c>
      <x:c r="H35" s="40" t="n">
        <x:v>89165.73</x:v>
      </x:c>
      <x:c r="I35" s="30" t="str">
        <x:v>actual revenue - online segment</x:v>
      </x:c>
    </x:row>
    <x:row r="36" ht="19" customHeight="1">
      <x:c r="A36" s="30" t="str">
        <x:v>HC-0026</x:v>
      </x:c>
      <x:c r="B36" s="30" t="n">
        <x:v>2</x:v>
      </x:c>
      <x:c r="C36" s="30" t="str">
        <x:v>February</x:v>
      </x:c>
      <x:c r="D36" s="30" t="str">
        <x:v>Online</x:v>
      </x:c>
      <x:c r="E36" s="30" t="str">
        <x:v>Revenue</x:v>
      </x:c>
      <x:c r="F36" s="30" t="str">
        <x:v>Budget</x:v>
      </x:c>
      <x:c r="G36" s="30" t="str">
        <x:v>POSTED</x:v>
      </x:c>
      <x:c r="H36" s="40" t="n">
        <x:v>87875</x:v>
      </x:c>
      <x:c r="I36" s="30" t="str">
        <x:v>budget revenue - online segment</x:v>
      </x:c>
    </x:row>
    <x:row r="37" ht="19" customHeight="1">
      <x:c r="A37" s="30" t="str">
        <x:v>HC-0021</x:v>
      </x:c>
      <x:c r="B37" s="30" t="n">
        <x:v>2</x:v>
      </x:c>
      <x:c r="C37" s="30" t="str">
        <x:v>February</x:v>
      </x:c>
      <x:c r="D37" s="30" t="str">
        <x:v>Retail</x:v>
      </x:c>
      <x:c r="E37" s="30" t="str">
        <x:v>Direct Costs</x:v>
      </x:c>
      <x:c r="F37" s="30" t="str">
        <x:v>Actual</x:v>
      </x:c>
      <x:c r="G37" s="30" t="str">
        <x:v>POSTED</x:v>
      </x:c>
      <x:c r="H37" s="40" t="n">
        <x:v>39120.16</x:v>
      </x:c>
      <x:c r="I37" s="30" t="str">
        <x:v>actual direct costs - retail segment</x:v>
      </x:c>
    </x:row>
    <x:row r="38" ht="19" customHeight="1">
      <x:c r="A38" s="30" t="str">
        <x:v>HC-0022</x:v>
      </x:c>
      <x:c r="B38" s="30" t="n">
        <x:v>2</x:v>
      </x:c>
      <x:c r="C38" s="30" t="str">
        <x:v>February</x:v>
      </x:c>
      <x:c r="D38" s="30" t="str">
        <x:v>Retail</x:v>
      </x:c>
      <x:c r="E38" s="30" t="str">
        <x:v>Direct Costs</x:v>
      </x:c>
      <x:c r="F38" s="30" t="str">
        <x:v>Budget</x:v>
      </x:c>
      <x:c r="G38" s="30" t="str">
        <x:v>POSTED</x:v>
      </x:c>
      <x:c r="H38" s="40" t="n">
        <x:v>40755</x:v>
      </x:c>
      <x:c r="I38" s="30" t="str">
        <x:v>budget direct costs - retail segment</x:v>
      </x:c>
    </x:row>
    <x:row r="39" ht="19" customHeight="1">
      <x:c r="A39" s="30" t="str">
        <x:v>HC-0023</x:v>
      </x:c>
      <x:c r="B39" s="30" t="n">
        <x:v>2</x:v>
      </x:c>
      <x:c r="C39" s="30" t="str">
        <x:v>February</x:v>
      </x:c>
      <x:c r="D39" s="30" t="str">
        <x:v>Retail</x:v>
      </x:c>
      <x:c r="E39" s="30" t="str">
        <x:v>Operating Costs</x:v>
      </x:c>
      <x:c r="F39" s="30" t="str">
        <x:v>Actual</x:v>
      </x:c>
      <x:c r="G39" s="30" t="str">
        <x:v>POSTED</x:v>
      </x:c>
      <x:c r="H39" s="40" t="n">
        <x:v>24739.87</x:v>
      </x:c>
      <x:c r="I39" s="30" t="str">
        <x:v>actual operating costs - retail segment</x:v>
      </x:c>
    </x:row>
    <x:row r="40" ht="19" customHeight="1">
      <x:c r="A40" s="30" t="str">
        <x:v>HC-0112</x:v>
      </x:c>
      <x:c r="B40" s="30" t="n">
        <x:v>2</x:v>
      </x:c>
      <x:c r="C40" s="30" t="str">
        <x:v>February</x:v>
      </x:c>
      <x:c r="D40" s="30" t="str">
        <x:v>Retail</x:v>
      </x:c>
      <x:c r="E40" s="30" t="str">
        <x:v>Operating Costs</x:v>
      </x:c>
      <x:c r="F40" s="30" t="str">
        <x:v>Actual</x:v>
      </x:c>
      <x:c r="G40" s="30" t="str">
        <x:v>DRAFT</x:v>
      </x:c>
      <x:c r="H40" s="40" t="n">
        <x:v>1570.34</x:v>
      </x:c>
      <x:c r="I40" s="30" t="str">
        <x:v>Not approved; must be excluded from dashboard</x:v>
      </x:c>
    </x:row>
    <x:row r="41" ht="19" customHeight="1">
      <x:c r="A41" s="30" t="str">
        <x:v>HC-0024</x:v>
      </x:c>
      <x:c r="B41" s="30" t="n">
        <x:v>2</x:v>
      </x:c>
      <x:c r="C41" s="30" t="str">
        <x:v>February</x:v>
      </x:c>
      <x:c r="D41" s="30" t="str">
        <x:v>Retail</x:v>
      </x:c>
      <x:c r="E41" s="30" t="str">
        <x:v>Operating Costs</x:v>
      </x:c>
      <x:c r="F41" s="30" t="str">
        <x:v>Budget</x:v>
      </x:c>
      <x:c r="G41" s="30" t="str">
        <x:v>POSTED</x:v>
      </x:c>
      <x:c r="H41" s="40" t="n">
        <x:v>23594</x:v>
      </x:c>
      <x:c r="I41" s="30" t="str">
        <x:v>budget operating costs - retail segment</x:v>
      </x:c>
    </x:row>
    <x:row r="42" ht="19" customHeight="1">
      <x:c r="A42" s="30" t="str">
        <x:v>HC-0019</x:v>
      </x:c>
      <x:c r="B42" s="30" t="n">
        <x:v>2</x:v>
      </x:c>
      <x:c r="C42" s="30" t="str">
        <x:v>February</x:v>
      </x:c>
      <x:c r="D42" s="30" t="str">
        <x:v>Retail</x:v>
      </x:c>
      <x:c r="E42" s="30" t="str">
        <x:v>Revenue</x:v>
      </x:c>
      <x:c r="F42" s="30" t="str">
        <x:v>Actual</x:v>
      </x:c>
      <x:c r="G42" s="30" t="str">
        <x:v>POSTED</x:v>
      </x:c>
      <x:c r="H42" s="40" t="n">
        <x:v>77167.63</x:v>
      </x:c>
      <x:c r="I42" s="30" t="str">
        <x:v>actual revenue - retail segment</x:v>
      </x:c>
    </x:row>
    <x:row r="43" ht="19" customHeight="1">
      <x:c r="A43" s="30" t="str">
        <x:v>HC-0020</x:v>
      </x:c>
      <x:c r="B43" s="30" t="n">
        <x:v>2</x:v>
      </x:c>
      <x:c r="C43" s="30" t="str">
        <x:v>February</x:v>
      </x:c>
      <x:c r="D43" s="30" t="str">
        <x:v>Retail</x:v>
      </x:c>
      <x:c r="E43" s="30" t="str">
        <x:v>Revenue</x:v>
      </x:c>
      <x:c r="F43" s="30" t="str">
        <x:v>Budget</x:v>
      </x:c>
      <x:c r="G43" s="30" t="str">
        <x:v>POSTED</x:v>
      </x:c>
      <x:c r="H43" s="40" t="n">
        <x:v>74100</x:v>
      </x:c>
      <x:c r="I43" s="30" t="str">
        <x:v>budget revenue - retail segment</x:v>
      </x:c>
    </x:row>
    <x:row r="44" ht="19" customHeight="1">
      <x:c r="A44" s="30" t="str">
        <x:v>HC-0051</x:v>
      </x:c>
      <x:c r="B44" s="30" t="n">
        <x:v>3</x:v>
      </x:c>
      <x:c r="C44" s="30" t="str">
        <x:v>March</x:v>
      </x:c>
      <x:c r="D44" s="30" t="str">
        <x:v>B2B</x:v>
      </x:c>
      <x:c r="E44" s="30" t="str">
        <x:v>Direct Costs</x:v>
      </x:c>
      <x:c r="F44" s="30" t="str">
        <x:v>Actual</x:v>
      </x:c>
      <x:c r="G44" s="30" t="str">
        <x:v>POSTED</x:v>
      </x:c>
      <x:c r="H44" s="40" t="n">
        <x:v>76931.99</x:v>
      </x:c>
      <x:c r="I44" s="30" t="str">
        <x:v>actual direct costs - b2b segment</x:v>
      </x:c>
    </x:row>
    <x:row r="45" ht="19" customHeight="1">
      <x:c r="A45" s="30" t="str">
        <x:v>HC-0052</x:v>
      </x:c>
      <x:c r="B45" s="30" t="n">
        <x:v>3</x:v>
      </x:c>
      <x:c r="C45" s="30" t="str">
        <x:v>March</x:v>
      </x:c>
      <x:c r="D45" s="30" t="str">
        <x:v>B2B</x:v>
      </x:c>
      <x:c r="E45" s="30" t="str">
        <x:v>Direct Costs</x:v>
      </x:c>
      <x:c r="F45" s="30" t="str">
        <x:v>Budget</x:v>
      </x:c>
      <x:c r="G45" s="30" t="str">
        <x:v>POSTED</x:v>
      </x:c>
      <x:c r="H45" s="40" t="n">
        <x:v>73101</x:v>
      </x:c>
      <x:c r="I45" s="30" t="str">
        <x:v>budget direct costs - b2b segment</x:v>
      </x:c>
    </x:row>
    <x:row r="46" ht="19" customHeight="1">
      <x:c r="A46" s="30" t="str">
        <x:v>HC-0053</x:v>
      </x:c>
      <x:c r="B46" s="30" t="n">
        <x:v>3</x:v>
      </x:c>
      <x:c r="C46" s="30" t="str">
        <x:v>March</x:v>
      </x:c>
      <x:c r="D46" s="30" t="str">
        <x:v>B2B</x:v>
      </x:c>
      <x:c r="E46" s="30" t="str">
        <x:v>Operating Costs</x:v>
      </x:c>
      <x:c r="F46" s="30" t="str">
        <x:v>Actual</x:v>
      </x:c>
      <x:c r="G46" s="30" t="str">
        <x:v>POSTED</x:v>
      </x:c>
      <x:c r="H46" s="40" t="n">
        <x:v>26794.61</x:v>
      </x:c>
      <x:c r="I46" s="30" t="str">
        <x:v>actual operating costs - b2b segment</x:v>
      </x:c>
    </x:row>
    <x:row r="47" ht="19" customHeight="1">
      <x:c r="A47" s="30" t="str">
        <x:v>HC-0054</x:v>
      </x:c>
      <x:c r="B47" s="30" t="n">
        <x:v>3</x:v>
      </x:c>
      <x:c r="C47" s="30" t="str">
        <x:v>March</x:v>
      </x:c>
      <x:c r="D47" s="30" t="str">
        <x:v>B2B</x:v>
      </x:c>
      <x:c r="E47" s="30" t="str">
        <x:v>Operating Costs</x:v>
      </x:c>
      <x:c r="F47" s="30" t="str">
        <x:v>Budget</x:v>
      </x:c>
      <x:c r="G47" s="30" t="str">
        <x:v>POSTED</x:v>
      </x:c>
      <x:c r="H47" s="40" t="n">
        <x:v>27282.4</x:v>
      </x:c>
      <x:c r="I47" s="30" t="str">
        <x:v>budget operating costs - b2b segment</x:v>
      </x:c>
    </x:row>
    <x:row r="48" ht="19" customHeight="1">
      <x:c r="A48" s="30" t="str">
        <x:v>HC-0049</x:v>
      </x:c>
      <x:c r="B48" s="30" t="n">
        <x:v>3</x:v>
      </x:c>
      <x:c r="C48" s="30" t="str">
        <x:v>March</x:v>
      </x:c>
      <x:c r="D48" s="30" t="str">
        <x:v>B2B</x:v>
      </x:c>
      <x:c r="E48" s="30" t="str">
        <x:v>Revenue</x:v>
      </x:c>
      <x:c r="F48" s="30" t="str">
        <x:v>Actual</x:v>
      </x:c>
      <x:c r="G48" s="30" t="str">
        <x:v>POSTED</x:v>
      </x:c>
      <x:c r="H48" s="40" t="n">
        <x:v>120202.45</x:v>
      </x:c>
      <x:c r="I48" s="30" t="str">
        <x:v>actual revenue - b2b segment</x:v>
      </x:c>
    </x:row>
    <x:row r="49" ht="19" customHeight="1">
      <x:c r="A49" s="30" t="str">
        <x:v>HC-0050</x:v>
      </x:c>
      <x:c r="B49" s="30" t="n">
        <x:v>3</x:v>
      </x:c>
      <x:c r="C49" s="30" t="str">
        <x:v>March</x:v>
      </x:c>
      <x:c r="D49" s="30" t="str">
        <x:v>B2B</x:v>
      </x:c>
      <x:c r="E49" s="30" t="str">
        <x:v>Revenue</x:v>
      </x:c>
      <x:c r="F49" s="30" t="str">
        <x:v>Budget</x:v>
      </x:c>
      <x:c r="G49" s="30" t="str">
        <x:v>POSTED</x:v>
      </x:c>
      <x:c r="H49" s="40" t="n">
        <x:v>123900</x:v>
      </x:c>
      <x:c r="I49" s="30" t="str">
        <x:v>budget revenue - b2b segment</x:v>
      </x:c>
    </x:row>
    <x:row r="50" ht="19" customHeight="1">
      <x:c r="A50" s="30" t="str">
        <x:v>HC-0045</x:v>
      </x:c>
      <x:c r="B50" s="30" t="n">
        <x:v>3</x:v>
      </x:c>
      <x:c r="C50" s="30" t="str">
        <x:v>March</x:v>
      </x:c>
      <x:c r="D50" s="30" t="str">
        <x:v>Online</x:v>
      </x:c>
      <x:c r="E50" s="30" t="str">
        <x:v>Direct Costs</x:v>
      </x:c>
      <x:c r="F50" s="30" t="str">
        <x:v>Actual</x:v>
      </x:c>
      <x:c r="G50" s="30" t="str">
        <x:v>POSTED</x:v>
      </x:c>
      <x:c r="H50" s="40" t="n">
        <x:v>47823.49</x:v>
      </x:c>
      <x:c r="I50" s="30" t="str">
        <x:v>actual direct costs - online segment</x:v>
      </x:c>
    </x:row>
    <x:row r="51" ht="19" customHeight="1">
      <x:c r="A51" s="30" t="str">
        <x:v>HC-0046</x:v>
      </x:c>
      <x:c r="B51" s="30" t="n">
        <x:v>3</x:v>
      </x:c>
      <x:c r="C51" s="30" t="str">
        <x:v>March</x:v>
      </x:c>
      <x:c r="D51" s="30" t="str">
        <x:v>Online</x:v>
      </x:c>
      <x:c r="E51" s="30" t="str">
        <x:v>Direct Costs</x:v>
      </x:c>
      <x:c r="F51" s="30" t="str">
        <x:v>Budget</x:v>
      </x:c>
      <x:c r="G51" s="30" t="str">
        <x:v>POSTED</x:v>
      </x:c>
      <x:c r="H51" s="40" t="n">
        <x:v>46620</x:v>
      </x:c>
      <x:c r="I51" s="30" t="str">
        <x:v>budget direct costs - online segment</x:v>
      </x:c>
    </x:row>
    <x:row r="52" ht="19" customHeight="1">
      <x:c r="A52" s="30" t="str">
        <x:v>HC-0047</x:v>
      </x:c>
      <x:c r="B52" s="30" t="n">
        <x:v>3</x:v>
      </x:c>
      <x:c r="C52" s="30" t="str">
        <x:v>March</x:v>
      </x:c>
      <x:c r="D52" s="30" t="str">
        <x:v>Online</x:v>
      </x:c>
      <x:c r="E52" s="30" t="str">
        <x:v>Operating Costs</x:v>
      </x:c>
      <x:c r="F52" s="30" t="str">
        <x:v>Actual</x:v>
      </x:c>
      <x:c r="G52" s="30" t="str">
        <x:v>POSTED</x:v>
      </x:c>
      <x:c r="H52" s="40" t="n">
        <x:v>20145.76</x:v>
      </x:c>
      <x:c r="I52" s="30" t="str">
        <x:v>actual operating costs - online segment</x:v>
      </x:c>
    </x:row>
    <x:row r="53" ht="19" customHeight="1">
      <x:c r="A53" s="30" t="str">
        <x:v>HC-0048</x:v>
      </x:c>
      <x:c r="B53" s="30" t="n">
        <x:v>3</x:v>
      </x:c>
      <x:c r="C53" s="30" t="str">
        <x:v>March</x:v>
      </x:c>
      <x:c r="D53" s="30" t="str">
        <x:v>Online</x:v>
      </x:c>
      <x:c r="E53" s="30" t="str">
        <x:v>Operating Costs</x:v>
      </x:c>
      <x:c r="F53" s="30" t="str">
        <x:v>Budget</x:v>
      </x:c>
      <x:c r="G53" s="30" t="str">
        <x:v>POSTED</x:v>
      </x:c>
      <x:c r="H53" s="40" t="n">
        <x:v>20665.4</x:v>
      </x:c>
      <x:c r="I53" s="30" t="str">
        <x:v>budget operating costs - online segment</x:v>
      </x:c>
    </x:row>
    <x:row r="54" ht="19" customHeight="1">
      <x:c r="A54" s="30" t="str">
        <x:v>HC-0043</x:v>
      </x:c>
      <x:c r="B54" s="30" t="n">
        <x:v>3</x:v>
      </x:c>
      <x:c r="C54" s="30" t="str">
        <x:v>March</x:v>
      </x:c>
      <x:c r="D54" s="30" t="str">
        <x:v>Online</x:v>
      </x:c>
      <x:c r="E54" s="30" t="str">
        <x:v>Revenue</x:v>
      </x:c>
      <x:c r="F54" s="30" t="str">
        <x:v>Actual</x:v>
      </x:c>
      <x:c r="G54" s="30" t="str">
        <x:v>POSTED</x:v>
      </x:c>
      <x:c r="H54" s="40" t="n">
        <x:v>101674.62</x:v>
      </x:c>
      <x:c r="I54" s="30" t="str">
        <x:v>actual revenue - online segment</x:v>
      </x:c>
    </x:row>
    <x:row r="55" ht="19" customHeight="1">
      <x:c r="A55" s="30" t="str">
        <x:v>HC-0113</x:v>
      </x:c>
      <x:c r="B55" s="30" t="n">
        <x:v>3</x:v>
      </x:c>
      <x:c r="C55" s="30" t="str">
        <x:v>March</x:v>
      </x:c>
      <x:c r="D55" s="30" t="str">
        <x:v>Online</x:v>
      </x:c>
      <x:c r="E55" s="30" t="str">
        <x:v>Revenue</x:v>
      </x:c>
      <x:c r="F55" s="30" t="str">
        <x:v>Actual</x:v>
      </x:c>
      <x:c r="G55" s="30" t="str">
        <x:v>DRAFT</x:v>
      </x:c>
      <x:c r="H55" s="40" t="n">
        <x:v>1780.51</x:v>
      </x:c>
      <x:c r="I55" s="30" t="str">
        <x:v>Not approved; must be excluded from dashboard</x:v>
      </x:c>
    </x:row>
    <x:row r="56" ht="19" customHeight="1">
      <x:c r="A56" s="30" t="str">
        <x:v>HC-0044</x:v>
      </x:c>
      <x:c r="B56" s="30" t="n">
        <x:v>3</x:v>
      </x:c>
      <x:c r="C56" s="30" t="str">
        <x:v>March</x:v>
      </x:c>
      <x:c r="D56" s="30" t="str">
        <x:v>Online</x:v>
      </x:c>
      <x:c r="E56" s="30" t="str">
        <x:v>Revenue</x:v>
      </x:c>
      <x:c r="F56" s="30" t="str">
        <x:v>Budget</x:v>
      </x:c>
      <x:c r="G56" s="30" t="str">
        <x:v>POSTED</x:v>
      </x:c>
      <x:c r="H56" s="40" t="n">
        <x:v>97125</x:v>
      </x:c>
      <x:c r="I56" s="30" t="str">
        <x:v>budget revenue - online segment</x:v>
      </x:c>
    </x:row>
    <x:row r="57" ht="19" customHeight="1">
      <x:c r="A57" s="30" t="str">
        <x:v>HC-0039</x:v>
      </x:c>
      <x:c r="B57" s="30" t="n">
        <x:v>3</x:v>
      </x:c>
      <x:c r="C57" s="30" t="str">
        <x:v>March</x:v>
      </x:c>
      <x:c r="D57" s="30" t="str">
        <x:v>Retail</x:v>
      </x:c>
      <x:c r="E57" s="30" t="str">
        <x:v>Direct Costs</x:v>
      </x:c>
      <x:c r="F57" s="30" t="str">
        <x:v>Actual</x:v>
      </x:c>
      <x:c r="G57" s="30" t="str">
        <x:v>POSTED</x:v>
      </x:c>
      <x:c r="H57" s="40" t="n">
        <x:v>43990.5</x:v>
      </x:c>
      <x:c r="I57" s="30" t="str">
        <x:v>actual direct costs - retail segment</x:v>
      </x:c>
    </x:row>
    <x:row r="58" ht="19" customHeight="1">
      <x:c r="A58" s="30" t="str">
        <x:v>HC-0040</x:v>
      </x:c>
      <x:c r="B58" s="30" t="n">
        <x:v>3</x:v>
      </x:c>
      <x:c r="C58" s="30" t="str">
        <x:v>March</x:v>
      </x:c>
      <x:c r="D58" s="30" t="str">
        <x:v>Retail</x:v>
      </x:c>
      <x:c r="E58" s="30" t="str">
        <x:v>Direct Costs</x:v>
      </x:c>
      <x:c r="F58" s="30" t="str">
        <x:v>Budget</x:v>
      </x:c>
      <x:c r="G58" s="30" t="str">
        <x:v>POSTED</x:v>
      </x:c>
      <x:c r="H58" s="40" t="n">
        <x:v>45045</x:v>
      </x:c>
      <x:c r="I58" s="30" t="str">
        <x:v>budget direct costs - retail segment</x:v>
      </x:c>
    </x:row>
    <x:row r="59" ht="19" customHeight="1">
      <x:c r="A59" s="30" t="str">
        <x:v>HC-0041</x:v>
      </x:c>
      <x:c r="B59" s="30" t="n">
        <x:v>3</x:v>
      </x:c>
      <x:c r="C59" s="30" t="str">
        <x:v>March</x:v>
      </x:c>
      <x:c r="D59" s="30" t="str">
        <x:v>Retail</x:v>
      </x:c>
      <x:c r="E59" s="30" t="str">
        <x:v>Operating Costs</x:v>
      </x:c>
      <x:c r="F59" s="30" t="str">
        <x:v>Actual</x:v>
      </x:c>
      <x:c r="G59" s="30" t="str">
        <x:v>POSTED</x:v>
      </x:c>
      <x:c r="H59" s="40" t="n">
        <x:v>23440.58</x:v>
      </x:c>
      <x:c r="I59" s="30" t="str">
        <x:v>actual operating costs - retail segment</x:v>
      </x:c>
    </x:row>
    <x:row r="60" ht="19" customHeight="1">
      <x:c r="A60" s="30" t="str">
        <x:v>HC-0042</x:v>
      </x:c>
      <x:c r="B60" s="30" t="n">
        <x:v>3</x:v>
      </x:c>
      <x:c r="C60" s="30" t="str">
        <x:v>March</x:v>
      </x:c>
      <x:c r="D60" s="30" t="str">
        <x:v>Retail</x:v>
      </x:c>
      <x:c r="E60" s="30" t="str">
        <x:v>Operating Costs</x:v>
      </x:c>
      <x:c r="F60" s="30" t="str">
        <x:v>Budget</x:v>
      </x:c>
      <x:c r="G60" s="30" t="str">
        <x:v>POSTED</x:v>
      </x:c>
      <x:c r="H60" s="40" t="n">
        <x:v>23923</x:v>
      </x:c>
      <x:c r="I60" s="30" t="str">
        <x:v>budget operating costs - retail segment</x:v>
      </x:c>
    </x:row>
    <x:row r="61" ht="19" customHeight="1">
      <x:c r="A61" s="30" t="str">
        <x:v>HC-0037</x:v>
      </x:c>
      <x:c r="B61" s="30" t="n">
        <x:v>3</x:v>
      </x:c>
      <x:c r="C61" s="30" t="str">
        <x:v>March</x:v>
      </x:c>
      <x:c r="D61" s="30" t="str">
        <x:v>Retail</x:v>
      </x:c>
      <x:c r="E61" s="30" t="str">
        <x:v>Revenue</x:v>
      </x:c>
      <x:c r="F61" s="30" t="str">
        <x:v>Actual</x:v>
      </x:c>
      <x:c r="G61" s="30" t="str">
        <x:v>POSTED</x:v>
      </x:c>
      <x:c r="H61" s="40" t="n">
        <x:v>80876.82</x:v>
      </x:c>
      <x:c r="I61" s="30" t="str">
        <x:v>actual revenue - retail segment</x:v>
      </x:c>
    </x:row>
    <x:row r="62" ht="19" customHeight="1">
      <x:c r="A62" s="30" t="str">
        <x:v>HC-0038</x:v>
      </x:c>
      <x:c r="B62" s="30" t="n">
        <x:v>3</x:v>
      </x:c>
      <x:c r="C62" s="30" t="str">
        <x:v>March</x:v>
      </x:c>
      <x:c r="D62" s="30" t="str">
        <x:v>Retail</x:v>
      </x:c>
      <x:c r="E62" s="30" t="str">
        <x:v>Revenue</x:v>
      </x:c>
      <x:c r="F62" s="30" t="str">
        <x:v>Budget</x:v>
      </x:c>
      <x:c r="G62" s="30" t="str">
        <x:v>POSTED</x:v>
      </x:c>
      <x:c r="H62" s="40" t="n">
        <x:v>81900</x:v>
      </x:c>
      <x:c r="I62" s="30" t="str">
        <x:v>budget revenue - retail segment</x:v>
      </x:c>
    </x:row>
    <x:row r="63" ht="19" customHeight="1">
      <x:c r="A63" s="30" t="str">
        <x:v>HC-0069</x:v>
      </x:c>
      <x:c r="B63" s="30" t="n">
        <x:v>4</x:v>
      </x:c>
      <x:c r="C63" s="30" t="str">
        <x:v>April</x:v>
      </x:c>
      <x:c r="D63" s="30" t="str">
        <x:v>B2B</x:v>
      </x:c>
      <x:c r="E63" s="30" t="str">
        <x:v>Direct Costs</x:v>
      </x:c>
      <x:c r="F63" s="30" t="str">
        <x:v>Actual</x:v>
      </x:c>
      <x:c r="G63" s="30" t="str">
        <x:v>POSTED</x:v>
      </x:c>
      <x:c r="H63" s="40" t="n">
        <x:v>71434.59</x:v>
      </x:c>
      <x:c r="I63" s="30" t="str">
        <x:v>actual direct costs - b2b segment</x:v>
      </x:c>
    </x:row>
    <x:row r="64" ht="19" customHeight="1">
      <x:c r="A64" s="30" t="str">
        <x:v>HC-0114</x:v>
      </x:c>
      <x:c r="B64" s="30" t="n">
        <x:v>4</x:v>
      </x:c>
      <x:c r="C64" s="30" t="str">
        <x:v>April</x:v>
      </x:c>
      <x:c r="D64" s="30" t="str">
        <x:v>B2B</x:v>
      </x:c>
      <x:c r="E64" s="30" t="str">
        <x:v>Direct Costs</x:v>
      </x:c>
      <x:c r="F64" s="30" t="str">
        <x:v>Actual</x:v>
      </x:c>
      <x:c r="G64" s="30" t="str">
        <x:v>DRAFT</x:v>
      </x:c>
      <x:c r="H64" s="40" t="n">
        <x:v>1990.68</x:v>
      </x:c>
      <x:c r="I64" s="30" t="str">
        <x:v>Not approved; must be excluded from dashboard</x:v>
      </x:c>
    </x:row>
    <x:row r="65" ht="19" customHeight="1">
      <x:c r="A65" s="30" t="str">
        <x:v>HC-0070</x:v>
      </x:c>
      <x:c r="B65" s="30" t="n">
        <x:v>4</x:v>
      </x:c>
      <x:c r="C65" s="30" t="str">
        <x:v>April</x:v>
      </x:c>
      <x:c r="D65" s="30" t="str">
        <x:v>B2B</x:v>
      </x:c>
      <x:c r="E65" s="30" t="str">
        <x:v>Direct Costs</x:v>
      </x:c>
      <x:c r="F65" s="30" t="str">
        <x:v>Budget</x:v>
      </x:c>
      <x:c r="G65" s="30" t="str">
        <x:v>POSTED</x:v>
      </x:c>
      <x:c r="H65" s="40" t="n">
        <x:v>71012.4</x:v>
      </x:c>
      <x:c r="I65" s="30" t="str">
        <x:v>budget direct costs - b2b segment</x:v>
      </x:c>
    </x:row>
    <x:row r="66" ht="19" customHeight="1">
      <x:c r="A66" s="30" t="str">
        <x:v>HC-0071</x:v>
      </x:c>
      <x:c r="B66" s="30" t="n">
        <x:v>4</x:v>
      </x:c>
      <x:c r="C66" s="30" t="str">
        <x:v>April</x:v>
      </x:c>
      <x:c r="D66" s="30" t="str">
        <x:v>B2B</x:v>
      </x:c>
      <x:c r="E66" s="30" t="str">
        <x:v>Operating Costs</x:v>
      </x:c>
      <x:c r="F66" s="30" t="str">
        <x:v>Actual</x:v>
      </x:c>
      <x:c r="G66" s="30" t="str">
        <x:v>POSTED</x:v>
      </x:c>
      <x:c r="H66" s="40" t="n">
        <x:v>29629.26</x:v>
      </x:c>
      <x:c r="I66" s="30" t="str">
        <x:v>actual operating costs - b2b segment</x:v>
      </x:c>
    </x:row>
    <x:row r="67" ht="19" customHeight="1">
      <x:c r="A67" s="30" t="str">
        <x:v>HC-0072</x:v>
      </x:c>
      <x:c r="B67" s="30" t="n">
        <x:v>4</x:v>
      </x:c>
      <x:c r="C67" s="30" t="str">
        <x:v>April</x:v>
      </x:c>
      <x:c r="D67" s="30" t="str">
        <x:v>B2B</x:v>
      </x:c>
      <x:c r="E67" s="30" t="str">
        <x:v>Operating Costs</x:v>
      </x:c>
      <x:c r="F67" s="30" t="str">
        <x:v>Budget</x:v>
      </x:c>
      <x:c r="G67" s="30" t="str">
        <x:v>POSTED</x:v>
      </x:c>
      <x:c r="H67" s="40" t="n">
        <x:v>27657.6</x:v>
      </x:c>
      <x:c r="I67" s="30" t="str">
        <x:v>budget operating costs - b2b segment</x:v>
      </x:c>
    </x:row>
    <x:row r="68" ht="19" customHeight="1">
      <x:c r="A68" s="30" t="str">
        <x:v>HC-0067</x:v>
      </x:c>
      <x:c r="B68" s="30" t="n">
        <x:v>4</x:v>
      </x:c>
      <x:c r="C68" s="30" t="str">
        <x:v>April</x:v>
      </x:c>
      <x:c r="D68" s="30" t="str">
        <x:v>B2B</x:v>
      </x:c>
      <x:c r="E68" s="30" t="str">
        <x:v>Revenue</x:v>
      </x:c>
      <x:c r="F68" s="30" t="str">
        <x:v>Actual</x:v>
      </x:c>
      <x:c r="G68" s="30" t="str">
        <x:v>POSTED</x:v>
      </x:c>
      <x:c r="H68" s="40" t="n">
        <x:v>119295.48</x:v>
      </x:c>
      <x:c r="I68" s="30" t="str">
        <x:v>actual revenue - b2b segment</x:v>
      </x:c>
    </x:row>
    <x:row r="69" ht="19" customHeight="1">
      <x:c r="A69" s="30" t="str">
        <x:v>HC-0068</x:v>
      </x:c>
      <x:c r="B69" s="30" t="n">
        <x:v>4</x:v>
      </x:c>
      <x:c r="C69" s="30" t="str">
        <x:v>April</x:v>
      </x:c>
      <x:c r="D69" s="30" t="str">
        <x:v>B2B</x:v>
      </x:c>
      <x:c r="E69" s="30" t="str">
        <x:v>Revenue</x:v>
      </x:c>
      <x:c r="F69" s="30" t="str">
        <x:v>Budget</x:v>
      </x:c>
      <x:c r="G69" s="30" t="str">
        <x:v>POSTED</x:v>
      </x:c>
      <x:c r="H69" s="40" t="n">
        <x:v>120360</x:v>
      </x:c>
      <x:c r="I69" s="30" t="str">
        <x:v>budget revenue - b2b segment</x:v>
      </x:c>
    </x:row>
    <x:row r="70" ht="19" customHeight="1">
      <x:c r="A70" s="30" t="str">
        <x:v>HC-0063</x:v>
      </x:c>
      <x:c r="B70" s="30" t="n">
        <x:v>4</x:v>
      </x:c>
      <x:c r="C70" s="30" t="str">
        <x:v>April</x:v>
      </x:c>
      <x:c r="D70" s="30" t="str">
        <x:v>Online</x:v>
      </x:c>
      <x:c r="E70" s="30" t="str">
        <x:v>Direct Costs</x:v>
      </x:c>
      <x:c r="F70" s="30" t="str">
        <x:v>Actual</x:v>
      </x:c>
      <x:c r="G70" s="30" t="str">
        <x:v>POSTED</x:v>
      </x:c>
      <x:c r="H70" s="40" t="n">
        <x:v>45875.84</x:v>
      </x:c>
      <x:c r="I70" s="30" t="str">
        <x:v>actual direct costs - online segment</x:v>
      </x:c>
    </x:row>
    <x:row r="71" ht="19" customHeight="1">
      <x:c r="A71" s="30" t="str">
        <x:v>HC-0064</x:v>
      </x:c>
      <x:c r="B71" s="30" t="n">
        <x:v>4</x:v>
      </x:c>
      <x:c r="C71" s="30" t="str">
        <x:v>April</x:v>
      </x:c>
      <x:c r="D71" s="30" t="str">
        <x:v>Online</x:v>
      </x:c>
      <x:c r="E71" s="30" t="str">
        <x:v>Direct Costs</x:v>
      </x:c>
      <x:c r="F71" s="30" t="str">
        <x:v>Budget</x:v>
      </x:c>
      <x:c r="G71" s="30" t="str">
        <x:v>POSTED</x:v>
      </x:c>
      <x:c r="H71" s="40" t="n">
        <x:v>45288</x:v>
      </x:c>
      <x:c r="I71" s="30" t="str">
        <x:v>budget direct costs - online segment</x:v>
      </x:c>
    </x:row>
    <x:row r="72" ht="19" customHeight="1">
      <x:c r="A72" s="30" t="str">
        <x:v>HC-0065</x:v>
      </x:c>
      <x:c r="B72" s="30" t="n">
        <x:v>4</x:v>
      </x:c>
      <x:c r="C72" s="30" t="str">
        <x:v>April</x:v>
      </x:c>
      <x:c r="D72" s="30" t="str">
        <x:v>Online</x:v>
      </x:c>
      <x:c r="E72" s="30" t="str">
        <x:v>Operating Costs</x:v>
      </x:c>
      <x:c r="F72" s="30" t="str">
        <x:v>Actual</x:v>
      </x:c>
      <x:c r="G72" s="30" t="str">
        <x:v>POSTED</x:v>
      </x:c>
      <x:c r="H72" s="40" t="n">
        <x:v>20526.54</x:v>
      </x:c>
      <x:c r="I72" s="30" t="str">
        <x:v>actual operating costs - online segment</x:v>
      </x:c>
    </x:row>
    <x:row r="73" ht="19" customHeight="1">
      <x:c r="A73" s="30" t="str">
        <x:v>HC-0066</x:v>
      </x:c>
      <x:c r="B73" s="30" t="n">
        <x:v>4</x:v>
      </x:c>
      <x:c r="C73" s="30" t="str">
        <x:v>April</x:v>
      </x:c>
      <x:c r="D73" s="30" t="str">
        <x:v>Online</x:v>
      </x:c>
      <x:c r="E73" s="30" t="str">
        <x:v>Operating Costs</x:v>
      </x:c>
      <x:c r="F73" s="30" t="str">
        <x:v>Budget</x:v>
      </x:c>
      <x:c r="G73" s="30" t="str">
        <x:v>POSTED</x:v>
      </x:c>
      <x:c r="H73" s="40" t="n">
        <x:v>20949.6</x:v>
      </x:c>
      <x:c r="I73" s="30" t="str">
        <x:v>budget operating costs - online segment</x:v>
      </x:c>
    </x:row>
    <x:row r="74" ht="19" customHeight="1">
      <x:c r="A74" s="30" t="str">
        <x:v>HC-0061</x:v>
      </x:c>
      <x:c r="B74" s="30" t="n">
        <x:v>4</x:v>
      </x:c>
      <x:c r="C74" s="30" t="str">
        <x:v>April</x:v>
      </x:c>
      <x:c r="D74" s="30" t="str">
        <x:v>Online</x:v>
      </x:c>
      <x:c r="E74" s="30" t="str">
        <x:v>Revenue</x:v>
      </x:c>
      <x:c r="F74" s="30" t="str">
        <x:v>Actual</x:v>
      </x:c>
      <x:c r="G74" s="30" t="str">
        <x:v>POSTED</x:v>
      </x:c>
      <x:c r="H74" s="40" t="n">
        <x:v>94009.11</x:v>
      </x:c>
      <x:c r="I74" s="30" t="str">
        <x:v>actual revenue - online segment</x:v>
      </x:c>
    </x:row>
    <x:row r="75" ht="19" customHeight="1">
      <x:c r="A75" s="30" t="str">
        <x:v>HC-0062</x:v>
      </x:c>
      <x:c r="B75" s="30" t="n">
        <x:v>4</x:v>
      </x:c>
      <x:c r="C75" s="30" t="str">
        <x:v>April</x:v>
      </x:c>
      <x:c r="D75" s="30" t="str">
        <x:v>Online</x:v>
      </x:c>
      <x:c r="E75" s="30" t="str">
        <x:v>Revenue</x:v>
      </x:c>
      <x:c r="F75" s="30" t="str">
        <x:v>Budget</x:v>
      </x:c>
      <x:c r="G75" s="30" t="str">
        <x:v>POSTED</x:v>
      </x:c>
      <x:c r="H75" s="40" t="n">
        <x:v>94350</x:v>
      </x:c>
      <x:c r="I75" s="30" t="str">
        <x:v>budget revenue - online segment</x:v>
      </x:c>
    </x:row>
    <x:row r="76" ht="19" customHeight="1">
      <x:c r="A76" s="30" t="str">
        <x:v>HC-0057</x:v>
      </x:c>
      <x:c r="B76" s="30" t="n">
        <x:v>4</x:v>
      </x:c>
      <x:c r="C76" s="30" t="str">
        <x:v>April</x:v>
      </x:c>
      <x:c r="D76" s="30" t="str">
        <x:v>Retail</x:v>
      </x:c>
      <x:c r="E76" s="30" t="str">
        <x:v>Direct Costs</x:v>
      </x:c>
      <x:c r="F76" s="30" t="str">
        <x:v>Actual</x:v>
      </x:c>
      <x:c r="G76" s="30" t="str">
        <x:v>POSTED</x:v>
      </x:c>
      <x:c r="H76" s="40" t="n">
        <x:v>41978.31</x:v>
      </x:c>
      <x:c r="I76" s="30" t="str">
        <x:v>actual direct costs - retail segment</x:v>
      </x:c>
    </x:row>
    <x:row r="77" ht="19" customHeight="1">
      <x:c r="A77" s="30" t="str">
        <x:v>HC-0058</x:v>
      </x:c>
      <x:c r="B77" s="30" t="n">
        <x:v>4</x:v>
      </x:c>
      <x:c r="C77" s="30" t="str">
        <x:v>April</x:v>
      </x:c>
      <x:c r="D77" s="30" t="str">
        <x:v>Retail</x:v>
      </x:c>
      <x:c r="E77" s="30" t="str">
        <x:v>Direct Costs</x:v>
      </x:c>
      <x:c r="F77" s="30" t="str">
        <x:v>Budget</x:v>
      </x:c>
      <x:c r="G77" s="30" t="str">
        <x:v>POSTED</x:v>
      </x:c>
      <x:c r="H77" s="40" t="n">
        <x:v>43758</x:v>
      </x:c>
      <x:c r="I77" s="30" t="str">
        <x:v>budget direct costs - retail segment</x:v>
      </x:c>
    </x:row>
    <x:row r="78" ht="19" customHeight="1">
      <x:c r="A78" s="30" t="str">
        <x:v>HC-0059</x:v>
      </x:c>
      <x:c r="B78" s="30" t="n">
        <x:v>4</x:v>
      </x:c>
      <x:c r="C78" s="30" t="str">
        <x:v>April</x:v>
      </x:c>
      <x:c r="D78" s="30" t="str">
        <x:v>Retail</x:v>
      </x:c>
      <x:c r="E78" s="30" t="str">
        <x:v>Operating Costs</x:v>
      </x:c>
      <x:c r="F78" s="30" t="str">
        <x:v>Actual</x:v>
      </x:c>
      <x:c r="G78" s="30" t="str">
        <x:v>POSTED</x:v>
      </x:c>
      <x:c r="H78" s="40" t="n">
        <x:v>25135.48</x:v>
      </x:c>
      <x:c r="I78" s="30" t="str">
        <x:v>actual operating costs - retail segment</x:v>
      </x:c>
    </x:row>
    <x:row r="79" ht="19" customHeight="1">
      <x:c r="A79" s="30" t="str">
        <x:v>HC-0060</x:v>
      </x:c>
      <x:c r="B79" s="30" t="n">
        <x:v>4</x:v>
      </x:c>
      <x:c r="C79" s="30" t="str">
        <x:v>April</x:v>
      </x:c>
      <x:c r="D79" s="30" t="str">
        <x:v>Retail</x:v>
      </x:c>
      <x:c r="E79" s="30" t="str">
        <x:v>Operating Costs</x:v>
      </x:c>
      <x:c r="F79" s="30" t="str">
        <x:v>Budget</x:v>
      </x:c>
      <x:c r="G79" s="30" t="str">
        <x:v>POSTED</x:v>
      </x:c>
      <x:c r="H79" s="40" t="n">
        <x:v>24252</x:v>
      </x:c>
      <x:c r="I79" s="30" t="str">
        <x:v>budget operating costs - retail segment</x:v>
      </x:c>
    </x:row>
    <x:row r="80" ht="19" customHeight="1">
      <x:c r="A80" s="30" t="str">
        <x:v>HC-0055</x:v>
      </x:c>
      <x:c r="B80" s="30" t="n">
        <x:v>4</x:v>
      </x:c>
      <x:c r="C80" s="30" t="str">
        <x:v>April</x:v>
      </x:c>
      <x:c r="D80" s="30" t="str">
        <x:v>Retail</x:v>
      </x:c>
      <x:c r="E80" s="30" t="str">
        <x:v>Revenue</x:v>
      </x:c>
      <x:c r="F80" s="30" t="str">
        <x:v>Actual</x:v>
      </x:c>
      <x:c r="G80" s="30" t="str">
        <x:v>POSTED</x:v>
      </x:c>
      <x:c r="H80" s="40" t="n">
        <x:v>81780.6</x:v>
      </x:c>
      <x:c r="I80" s="30" t="str">
        <x:v>actual revenue - retail segment</x:v>
      </x:c>
    </x:row>
    <x:row r="81" ht="19" customHeight="1">
      <x:c r="A81" s="30" t="str">
        <x:v>HC-0056</x:v>
      </x:c>
      <x:c r="B81" s="30" t="n">
        <x:v>4</x:v>
      </x:c>
      <x:c r="C81" s="30" t="str">
        <x:v>April</x:v>
      </x:c>
      <x:c r="D81" s="30" t="str">
        <x:v>Retail</x:v>
      </x:c>
      <x:c r="E81" s="30" t="str">
        <x:v>Revenue</x:v>
      </x:c>
      <x:c r="F81" s="30" t="str">
        <x:v>Budget</x:v>
      </x:c>
      <x:c r="G81" s="30" t="str">
        <x:v>POSTED</x:v>
      </x:c>
      <x:c r="H81" s="40" t="n">
        <x:v>79560</x:v>
      </x:c>
      <x:c r="I81" s="30" t="str">
        <x:v>budget revenue - retail segment</x:v>
      </x:c>
    </x:row>
    <x:row r="82" ht="19" customHeight="1">
      <x:c r="A82" s="30" t="str">
        <x:v>HC-0087</x:v>
      </x:c>
      <x:c r="B82" s="30" t="n">
        <x:v>5</x:v>
      </x:c>
      <x:c r="C82" s="30" t="str">
        <x:v>May</x:v>
      </x:c>
      <x:c r="D82" s="30" t="str">
        <x:v>B2B</x:v>
      </x:c>
      <x:c r="E82" s="30" t="str">
        <x:v>Direct Costs</x:v>
      </x:c>
      <x:c r="F82" s="30" t="str">
        <x:v>Actual</x:v>
      </x:c>
      <x:c r="G82" s="30" t="str">
        <x:v>POSTED</x:v>
      </x:c>
      <x:c r="H82" s="40" t="n">
        <x:v>74154.16</x:v>
      </x:c>
      <x:c r="I82" s="30" t="str">
        <x:v>actual direct costs - b2b segment</x:v>
      </x:c>
    </x:row>
    <x:row r="83" ht="19" customHeight="1">
      <x:c r="A83" s="30" t="str">
        <x:v>HC-0088</x:v>
      </x:c>
      <x:c r="B83" s="30" t="n">
        <x:v>5</x:v>
      </x:c>
      <x:c r="C83" s="30" t="str">
        <x:v>May</x:v>
      </x:c>
      <x:c r="D83" s="30" t="str">
        <x:v>B2B</x:v>
      </x:c>
      <x:c r="E83" s="30" t="str">
        <x:v>Direct Costs</x:v>
      </x:c>
      <x:c r="F83" s="30" t="str">
        <x:v>Budget</x:v>
      </x:c>
      <x:c r="G83" s="30" t="str">
        <x:v>POSTED</x:v>
      </x:c>
      <x:c r="H83" s="40" t="n">
        <x:v>77278.2</x:v>
      </x:c>
      <x:c r="I83" s="30" t="str">
        <x:v>budget direct costs - b2b segment</x:v>
      </x:c>
    </x:row>
    <x:row r="84" ht="19" customHeight="1">
      <x:c r="A84" s="30" t="str">
        <x:v>HC-0089</x:v>
      </x:c>
      <x:c r="B84" s="30" t="n">
        <x:v>5</x:v>
      </x:c>
      <x:c r="C84" s="30" t="str">
        <x:v>May</x:v>
      </x:c>
      <x:c r="D84" s="30" t="str">
        <x:v>B2B</x:v>
      </x:c>
      <x:c r="E84" s="30" t="str">
        <x:v>Operating Costs</x:v>
      </x:c>
      <x:c r="F84" s="30" t="str">
        <x:v>Actual</x:v>
      </x:c>
      <x:c r="G84" s="30" t="str">
        <x:v>POSTED</x:v>
      </x:c>
      <x:c r="H84" s="40" t="n">
        <x:v>28110.32</x:v>
      </x:c>
      <x:c r="I84" s="30" t="str">
        <x:v>actual operating costs - b2b segment</x:v>
      </x:c>
    </x:row>
    <x:row r="85" ht="19" customHeight="1">
      <x:c r="A85" s="30" t="str">
        <x:v>HC-0090</x:v>
      </x:c>
      <x:c r="B85" s="30" t="n">
        <x:v>5</x:v>
      </x:c>
      <x:c r="C85" s="30" t="str">
        <x:v>May</x:v>
      </x:c>
      <x:c r="D85" s="30" t="str">
        <x:v>B2B</x:v>
      </x:c>
      <x:c r="E85" s="30" t="str">
        <x:v>Operating Costs</x:v>
      </x:c>
      <x:c r="F85" s="30" t="str">
        <x:v>Budget</x:v>
      </x:c>
      <x:c r="G85" s="30" t="str">
        <x:v>POSTED</x:v>
      </x:c>
      <x:c r="H85" s="40" t="n">
        <x:v>28032.8</x:v>
      </x:c>
      <x:c r="I85" s="30" t="str">
        <x:v>budget operating costs - b2b segment</x:v>
      </x:c>
    </x:row>
    <x:row r="86" ht="19" customHeight="1">
      <x:c r="A86" s="30" t="str">
        <x:v>HC-0085</x:v>
      </x:c>
      <x:c r="B86" s="30" t="n">
        <x:v>5</x:v>
      </x:c>
      <x:c r="C86" s="30" t="str">
        <x:v>May</x:v>
      </x:c>
      <x:c r="D86" s="30" t="str">
        <x:v>B2B</x:v>
      </x:c>
      <x:c r="E86" s="30" t="str">
        <x:v>Revenue</x:v>
      </x:c>
      <x:c r="F86" s="30" t="str">
        <x:v>Actual</x:v>
      </x:c>
      <x:c r="G86" s="30" t="str">
        <x:v>POSTED</x:v>
      </x:c>
      <x:c r="H86" s="40" t="n">
        <x:v>128739.64</x:v>
      </x:c>
      <x:c r="I86" s="30" t="str">
        <x:v>actual revenue - b2b segment</x:v>
      </x:c>
    </x:row>
    <x:row r="87" ht="19" customHeight="1">
      <x:c r="A87" s="30" t="str">
        <x:v>HC-0086</x:v>
      </x:c>
      <x:c r="B87" s="30" t="n">
        <x:v>5</x:v>
      </x:c>
      <x:c r="C87" s="30" t="str">
        <x:v>May</x:v>
      </x:c>
      <x:c r="D87" s="30" t="str">
        <x:v>B2B</x:v>
      </x:c>
      <x:c r="E87" s="30" t="str">
        <x:v>Revenue</x:v>
      </x:c>
      <x:c r="F87" s="30" t="str">
        <x:v>Budget</x:v>
      </x:c>
      <x:c r="G87" s="30" t="str">
        <x:v>POSTED</x:v>
      </x:c>
      <x:c r="H87" s="40" t="n">
        <x:v>130980</x:v>
      </x:c>
      <x:c r="I87" s="30" t="str">
        <x:v>budget revenue - b2b segment</x:v>
      </x:c>
    </x:row>
    <x:row r="88" ht="19" customHeight="1">
      <x:c r="A88" s="30" t="str">
        <x:v>HC-0081</x:v>
      </x:c>
      <x:c r="B88" s="30" t="n">
        <x:v>5</x:v>
      </x:c>
      <x:c r="C88" s="30" t="str">
        <x:v>May</x:v>
      </x:c>
      <x:c r="D88" s="30" t="str">
        <x:v>Online</x:v>
      </x:c>
      <x:c r="E88" s="30" t="str">
        <x:v>Direct Costs</x:v>
      </x:c>
      <x:c r="F88" s="30" t="str">
        <x:v>Actual</x:v>
      </x:c>
      <x:c r="G88" s="30" t="str">
        <x:v>POSTED</x:v>
      </x:c>
      <x:c r="H88" s="40" t="n">
        <x:v>52186.96</x:v>
      </x:c>
      <x:c r="I88" s="30" t="str">
        <x:v>actual direct costs - online segment</x:v>
      </x:c>
    </x:row>
    <x:row r="89" ht="19" customHeight="1">
      <x:c r="A89" s="30" t="str">
        <x:v>HC-0082</x:v>
      </x:c>
      <x:c r="B89" s="30" t="n">
        <x:v>5</x:v>
      </x:c>
      <x:c r="C89" s="30" t="str">
        <x:v>May</x:v>
      </x:c>
      <x:c r="D89" s="30" t="str">
        <x:v>Online</x:v>
      </x:c>
      <x:c r="E89" s="30" t="str">
        <x:v>Direct Costs</x:v>
      </x:c>
      <x:c r="F89" s="30" t="str">
        <x:v>Budget</x:v>
      </x:c>
      <x:c r="G89" s="30" t="str">
        <x:v>POSTED</x:v>
      </x:c>
      <x:c r="H89" s="40" t="n">
        <x:v>49284</x:v>
      </x:c>
      <x:c r="I89" s="30" t="str">
        <x:v>budget direct costs - online segment</x:v>
      </x:c>
    </x:row>
    <x:row r="90" ht="19" customHeight="1">
      <x:c r="A90" s="30" t="str">
        <x:v>HC-0083</x:v>
      </x:c>
      <x:c r="B90" s="30" t="n">
        <x:v>5</x:v>
      </x:c>
      <x:c r="C90" s="30" t="str">
        <x:v>May</x:v>
      </x:c>
      <x:c r="D90" s="30" t="str">
        <x:v>Online</x:v>
      </x:c>
      <x:c r="E90" s="30" t="str">
        <x:v>Operating Costs</x:v>
      </x:c>
      <x:c r="F90" s="30" t="str">
        <x:v>Actual</x:v>
      </x:c>
      <x:c r="G90" s="30" t="str">
        <x:v>POSTED</x:v>
      </x:c>
      <x:c r="H90" s="40" t="n">
        <x:v>21554.43</x:v>
      </x:c>
      <x:c r="I90" s="30" t="str">
        <x:v>actual operating costs - online segment</x:v>
      </x:c>
    </x:row>
    <x:row r="91" ht="19" customHeight="1">
      <x:c r="A91" s="30" t="str">
        <x:v>HC-0084</x:v>
      </x:c>
      <x:c r="B91" s="30" t="n">
        <x:v>5</x:v>
      </x:c>
      <x:c r="C91" s="30" t="str">
        <x:v>May</x:v>
      </x:c>
      <x:c r="D91" s="30" t="str">
        <x:v>Online</x:v>
      </x:c>
      <x:c r="E91" s="30" t="str">
        <x:v>Operating Costs</x:v>
      </x:c>
      <x:c r="F91" s="30" t="str">
        <x:v>Budget</x:v>
      </x:c>
      <x:c r="G91" s="30" t="str">
        <x:v>POSTED</x:v>
      </x:c>
      <x:c r="H91" s="40" t="n">
        <x:v>21233.8</x:v>
      </x:c>
      <x:c r="I91" s="30" t="str">
        <x:v>budget operating costs - online segment</x:v>
      </x:c>
    </x:row>
    <x:row r="92" ht="19" customHeight="1">
      <x:c r="A92" s="30" t="str">
        <x:v>HC-0079</x:v>
      </x:c>
      <x:c r="B92" s="30" t="n">
        <x:v>5</x:v>
      </x:c>
      <x:c r="C92" s="30" t="str">
        <x:v>May</x:v>
      </x:c>
      <x:c r="D92" s="30" t="str">
        <x:v>Online</x:v>
      </x:c>
      <x:c r="E92" s="30" t="str">
        <x:v>Revenue</x:v>
      </x:c>
      <x:c r="F92" s="30" t="str">
        <x:v>Actual</x:v>
      </x:c>
      <x:c r="G92" s="30" t="str">
        <x:v>POSTED</x:v>
      </x:c>
      <x:c r="H92" s="40" t="n">
        <x:v>99994.68</x:v>
      </x:c>
      <x:c r="I92" s="30" t="str">
        <x:v>actual revenue - online segment</x:v>
      </x:c>
    </x:row>
    <x:row r="93" ht="19" customHeight="1">
      <x:c r="A93" s="30" t="str">
        <x:v>HC-0109</x:v>
      </x:c>
      <x:c r="B93" s="30" t="n">
        <x:v>5</x:v>
      </x:c>
      <x:c r="C93" s="30" t="str">
        <x:v>May</x:v>
      </x:c>
      <x:c r="D93" s="30" t="str">
        <x:v>Online</x:v>
      </x:c>
      <x:c r="E93" s="30" t="str">
        <x:v>Revenue</x:v>
      </x:c>
      <x:c r="F93" s="30" t="str">
        <x:v>Actual</x:v>
      </x:c>
      <x:c r="G93" s="30" t="str">
        <x:v>POSTED</x:v>
      </x:c>
      <x:c r="H93" s="40" t="n">
        <x:v>-2150</x:v>
      </x:c>
      <x:c r="I93" s="30" t="str">
        <x:v>Customer refund posted as contra-revenue; retain negative sign</x:v>
      </x:c>
    </x:row>
    <x:row r="94" ht="19" customHeight="1">
      <x:c r="A94" s="30" t="str">
        <x:v>HC-0080</x:v>
      </x:c>
      <x:c r="B94" s="30" t="n">
        <x:v>5</x:v>
      </x:c>
      <x:c r="C94" s="30" t="str">
        <x:v>May</x:v>
      </x:c>
      <x:c r="D94" s="30" t="str">
        <x:v>Online</x:v>
      </x:c>
      <x:c r="E94" s="30" t="str">
        <x:v>Revenue</x:v>
      </x:c>
      <x:c r="F94" s="30" t="str">
        <x:v>Budget</x:v>
      </x:c>
      <x:c r="G94" s="30" t="str">
        <x:v>POSTED</x:v>
      </x:c>
      <x:c r="H94" s="40" t="n">
        <x:v>102675</x:v>
      </x:c>
      <x:c r="I94" s="30" t="str">
        <x:v>budget revenue - online segment</x:v>
      </x:c>
    </x:row>
    <x:row r="95" ht="19" customHeight="1">
      <x:c r="A95" s="30" t="str">
        <x:v>HC-0075</x:v>
      </x:c>
      <x:c r="B95" s="30" t="n">
        <x:v>5</x:v>
      </x:c>
      <x:c r="C95" s="30" t="str">
        <x:v>May</x:v>
      </x:c>
      <x:c r="D95" s="30" t="str">
        <x:v>Retail</x:v>
      </x:c>
      <x:c r="E95" s="30" t="str">
        <x:v>Direct Costs</x:v>
      </x:c>
      <x:c r="F95" s="30" t="str">
        <x:v>Actual</x:v>
      </x:c>
      <x:c r="G95" s="30" t="str">
        <x:v>POSTED</x:v>
      </x:c>
      <x:c r="H95" s="40" t="n">
        <x:v>46686.03</x:v>
      </x:c>
      <x:c r="I95" s="30" t="str">
        <x:v>actual direct costs - retail segment</x:v>
      </x:c>
    </x:row>
    <x:row r="96" ht="19" customHeight="1">
      <x:c r="A96" s="30" t="str">
        <x:v>HC-0076</x:v>
      </x:c>
      <x:c r="B96" s="30" t="n">
        <x:v>5</x:v>
      </x:c>
      <x:c r="C96" s="30" t="str">
        <x:v>May</x:v>
      </x:c>
      <x:c r="D96" s="30" t="str">
        <x:v>Retail</x:v>
      </x:c>
      <x:c r="E96" s="30" t="str">
        <x:v>Direct Costs</x:v>
      </x:c>
      <x:c r="F96" s="30" t="str">
        <x:v>Budget</x:v>
      </x:c>
      <x:c r="G96" s="30" t="str">
        <x:v>POSTED</x:v>
      </x:c>
      <x:c r="H96" s="40" t="n">
        <x:v>47619</x:v>
      </x:c>
      <x:c r="I96" s="30" t="str">
        <x:v>budget direct costs - retail segment</x:v>
      </x:c>
    </x:row>
    <x:row r="97" ht="19" customHeight="1">
      <x:c r="A97" s="30" t="str">
        <x:v>HC-0077</x:v>
      </x:c>
      <x:c r="B97" s="30" t="n">
        <x:v>5</x:v>
      </x:c>
      <x:c r="C97" s="30" t="str">
        <x:v>May</x:v>
      </x:c>
      <x:c r="D97" s="30" t="str">
        <x:v>Retail</x:v>
      </x:c>
      <x:c r="E97" s="30" t="str">
        <x:v>Operating Costs</x:v>
      </x:c>
      <x:c r="F97" s="30" t="str">
        <x:v>Actual</x:v>
      </x:c>
      <x:c r="G97" s="30" t="str">
        <x:v>POSTED</x:v>
      </x:c>
      <x:c r="H97" s="40" t="n">
        <x:v>24864.63</x:v>
      </x:c>
      <x:c r="I97" s="30" t="str">
        <x:v>actual operating costs - retail segment</x:v>
      </x:c>
    </x:row>
    <x:row r="98" ht="19" customHeight="1">
      <x:c r="A98" s="30" t="str">
        <x:v>HC-0115</x:v>
      </x:c>
      <x:c r="B98" s="30" t="n">
        <x:v>5</x:v>
      </x:c>
      <x:c r="C98" s="30" t="str">
        <x:v>May</x:v>
      </x:c>
      <x:c r="D98" s="30" t="str">
        <x:v>Retail</x:v>
      </x:c>
      <x:c r="E98" s="30" t="str">
        <x:v>Operating Costs</x:v>
      </x:c>
      <x:c r="F98" s="30" t="str">
        <x:v>Actual</x:v>
      </x:c>
      <x:c r="G98" s="30" t="str">
        <x:v>DRAFT</x:v>
      </x:c>
      <x:c r="H98" s="40" t="n">
        <x:v>2200.85</x:v>
      </x:c>
      <x:c r="I98" s="30" t="str">
        <x:v>Not approved; must be excluded from dashboard</x:v>
      </x:c>
    </x:row>
    <x:row r="99" ht="19" customHeight="1">
      <x:c r="A99" s="30" t="str">
        <x:v>HC-0078</x:v>
      </x:c>
      <x:c r="B99" s="30" t="n">
        <x:v>5</x:v>
      </x:c>
      <x:c r="C99" s="30" t="str">
        <x:v>May</x:v>
      </x:c>
      <x:c r="D99" s="30" t="str">
        <x:v>Retail</x:v>
      </x:c>
      <x:c r="E99" s="30" t="str">
        <x:v>Operating Costs</x:v>
      </x:c>
      <x:c r="F99" s="30" t="str">
        <x:v>Budget</x:v>
      </x:c>
      <x:c r="G99" s="30" t="str">
        <x:v>POSTED</x:v>
      </x:c>
      <x:c r="H99" s="40" t="n">
        <x:v>24581</x:v>
      </x:c>
      <x:c r="I99" s="30" t="str">
        <x:v>budget operating costs - retail segment</x:v>
      </x:c>
    </x:row>
    <x:row r="100" ht="19" customHeight="1">
      <x:c r="A100" s="30" t="str">
        <x:v>HC-0073</x:v>
      </x:c>
      <x:c r="B100" s="30" t="n">
        <x:v>5</x:v>
      </x:c>
      <x:c r="C100" s="30" t="str">
        <x:v>May</x:v>
      </x:c>
      <x:c r="D100" s="30" t="str">
        <x:v>Retail</x:v>
      </x:c>
      <x:c r="E100" s="30" t="str">
        <x:v>Revenue</x:v>
      </x:c>
      <x:c r="F100" s="30" t="str">
        <x:v>Actual</x:v>
      </x:c>
      <x:c r="G100" s="30" t="str">
        <x:v>POSTED</x:v>
      </x:c>
      <x:c r="H100" s="40" t="n">
        <x:v>84360.74</x:v>
      </x:c>
      <x:c r="I100" s="30" t="str">
        <x:v>actual revenue - retail segment</x:v>
      </x:c>
    </x:row>
    <x:row r="101" ht="19" customHeight="1">
      <x:c r="A101" s="30" t="str">
        <x:v>HC-0074</x:v>
      </x:c>
      <x:c r="B101" s="30" t="n">
        <x:v>5</x:v>
      </x:c>
      <x:c r="C101" s="30" t="str">
        <x:v>May</x:v>
      </x:c>
      <x:c r="D101" s="30" t="str">
        <x:v>Retail</x:v>
      </x:c>
      <x:c r="E101" s="30" t="str">
        <x:v>Revenue</x:v>
      </x:c>
      <x:c r="F101" s="30" t="str">
        <x:v>Budget</x:v>
      </x:c>
      <x:c r="G101" s="30" t="str">
        <x:v>POSTED</x:v>
      </x:c>
      <x:c r="H101" s="40" t="n">
        <x:v>86580</x:v>
      </x:c>
      <x:c r="I101" s="30" t="str">
        <x:v>budget revenue - retail segment</x:v>
      </x:c>
    </x:row>
    <x:row r="102" ht="19" customHeight="1">
      <x:c r="A102" s="30" t="str">
        <x:v>HC-0105</x:v>
      </x:c>
      <x:c r="B102" s="30" t="n">
        <x:v>6</x:v>
      </x:c>
      <x:c r="C102" s="30" t="str">
        <x:v>June</x:v>
      </x:c>
      <x:c r="D102" s="30" t="str">
        <x:v>B2B</x:v>
      </x:c>
      <x:c r="E102" s="30" t="str">
        <x:v>Direct Costs</x:v>
      </x:c>
      <x:c r="F102" s="30" t="str">
        <x:v>Actual</x:v>
      </x:c>
      <x:c r="G102" s="30" t="str">
        <x:v>POSTED</x:v>
      </x:c>
      <x:c r="H102" s="40" t="n">
        <x:v>78028.28</x:v>
      </x:c>
      <x:c r="I102" s="30" t="str">
        <x:v>actual direct costs - b2b segment</x:v>
      </x:c>
    </x:row>
    <x:row r="103" ht="19" customHeight="1">
      <x:c r="A103" s="30" t="str">
        <x:v>HC-0106</x:v>
      </x:c>
      <x:c r="B103" s="30" t="n">
        <x:v>6</x:v>
      </x:c>
      <x:c r="C103" s="30" t="str">
        <x:v>June</x:v>
      </x:c>
      <x:c r="D103" s="30" t="str">
        <x:v>B2B</x:v>
      </x:c>
      <x:c r="E103" s="30" t="str">
        <x:v>Direct Costs</x:v>
      </x:c>
      <x:c r="F103" s="30" t="str">
        <x:v>Budget</x:v>
      </x:c>
      <x:c r="G103" s="30" t="str">
        <x:v>POSTED</x:v>
      </x:c>
      <x:c r="H103" s="40" t="n">
        <x:v>79366.8</x:v>
      </x:c>
      <x:c r="I103" s="30" t="str">
        <x:v>budget direct costs - b2b segment</x:v>
      </x:c>
    </x:row>
    <x:row r="104" ht="19" customHeight="1">
      <x:c r="A104" s="30" t="str">
        <x:v>HC-0107</x:v>
      </x:c>
      <x:c r="B104" s="30" t="n">
        <x:v>6</x:v>
      </x:c>
      <x:c r="C104" s="30" t="str">
        <x:v>June</x:v>
      </x:c>
      <x:c r="D104" s="30" t="str">
        <x:v>B2B</x:v>
      </x:c>
      <x:c r="E104" s="30" t="str">
        <x:v>Operating Costs</x:v>
      </x:c>
      <x:c r="F104" s="30" t="str">
        <x:v>Actual</x:v>
      </x:c>
      <x:c r="G104" s="30" t="str">
        <x:v>POSTED</x:v>
      </x:c>
      <x:c r="H104" s="40" t="n">
        <x:v>29558.82</x:v>
      </x:c>
      <x:c r="I104" s="30" t="str">
        <x:v>actual operating costs - b2b segment</x:v>
      </x:c>
    </x:row>
    <x:row r="105" ht="19" customHeight="1">
      <x:c r="A105" s="30" t="str">
        <x:v>HC-0108</x:v>
      </x:c>
      <x:c r="B105" s="30" t="n">
        <x:v>6</x:v>
      </x:c>
      <x:c r="C105" s="30" t="str">
        <x:v>June</x:v>
      </x:c>
      <x:c r="D105" s="30" t="str">
        <x:v>B2B</x:v>
      </x:c>
      <x:c r="E105" s="30" t="str">
        <x:v>Operating Costs</x:v>
      </x:c>
      <x:c r="F105" s="30" t="str">
        <x:v>Budget</x:v>
      </x:c>
      <x:c r="G105" s="30" t="str">
        <x:v>POSTED</x:v>
      </x:c>
      <x:c r="H105" s="40" t="n">
        <x:v>28408</x:v>
      </x:c>
      <x:c r="I105" s="30" t="str">
        <x:v>budget operating costs - b2b segment</x:v>
      </x:c>
    </x:row>
    <x:row r="106" ht="19" customHeight="1">
      <x:c r="A106" s="30" t="str">
        <x:v>HC-0103</x:v>
      </x:c>
      <x:c r="B106" s="30" t="n">
        <x:v>6</x:v>
      </x:c>
      <x:c r="C106" s="30" t="str">
        <x:v>June</x:v>
      </x:c>
      <x:c r="D106" s="30" t="str">
        <x:v>B2B</x:v>
      </x:c>
      <x:c r="E106" s="30" t="str">
        <x:v>Revenue</x:v>
      </x:c>
      <x:c r="F106" s="30" t="str">
        <x:v>Actual</x:v>
      </x:c>
      <x:c r="G106" s="30" t="str">
        <x:v>POSTED</x:v>
      </x:c>
      <x:c r="H106" s="40" t="n">
        <x:v>132888.17</x:v>
      </x:c>
      <x:c r="I106" s="30" t="str">
        <x:v>actual revenue - b2b segment</x:v>
      </x:c>
    </x:row>
    <x:row r="107" ht="19" customHeight="1">
      <x:c r="A107" s="30" t="str">
        <x:v>HC-0104</x:v>
      </x:c>
      <x:c r="B107" s="30" t="n">
        <x:v>6</x:v>
      </x:c>
      <x:c r="C107" s="30" t="str">
        <x:v>June</x:v>
      </x:c>
      <x:c r="D107" s="30" t="str">
        <x:v>B2B</x:v>
      </x:c>
      <x:c r="E107" s="30" t="str">
        <x:v>Revenue</x:v>
      </x:c>
      <x:c r="F107" s="30" t="str">
        <x:v>Budget</x:v>
      </x:c>
      <x:c r="G107" s="30" t="str">
        <x:v>POSTED</x:v>
      </x:c>
      <x:c r="H107" s="40" t="n">
        <x:v>134520</x:v>
      </x:c>
      <x:c r="I107" s="30" t="str">
        <x:v>budget revenue - b2b segment</x:v>
      </x:c>
    </x:row>
    <x:row r="108" ht="19" customHeight="1">
      <x:c r="A108" s="30" t="str">
        <x:v>HC-0099</x:v>
      </x:c>
      <x:c r="B108" s="30" t="n">
        <x:v>6</x:v>
      </x:c>
      <x:c r="C108" s="30" t="str">
        <x:v>June</x:v>
      </x:c>
      <x:c r="D108" s="30" t="str">
        <x:v>Online</x:v>
      </x:c>
      <x:c r="E108" s="30" t="str">
        <x:v>Direct Costs</x:v>
      </x:c>
      <x:c r="F108" s="30" t="str">
        <x:v>Actual</x:v>
      </x:c>
      <x:c r="G108" s="30" t="str">
        <x:v>POSTED</x:v>
      </x:c>
      <x:c r="H108" s="40" t="n">
        <x:v>48648.8</x:v>
      </x:c>
      <x:c r="I108" s="30" t="str">
        <x:v>actual direct costs - online segment</x:v>
      </x:c>
    </x:row>
    <x:row r="109" ht="19" customHeight="1">
      <x:c r="A109" s="30" t="str">
        <x:v>HC-0100</x:v>
      </x:c>
      <x:c r="B109" s="30" t="n">
        <x:v>6</x:v>
      </x:c>
      <x:c r="C109" s="30" t="str">
        <x:v>June</x:v>
      </x:c>
      <x:c r="D109" s="30" t="str">
        <x:v>Online</x:v>
      </x:c>
      <x:c r="E109" s="30" t="str">
        <x:v>Direct Costs</x:v>
      </x:c>
      <x:c r="F109" s="30" t="str">
        <x:v>Budget</x:v>
      </x:c>
      <x:c r="G109" s="30" t="str">
        <x:v>POSTED</x:v>
      </x:c>
      <x:c r="H109" s="40" t="n">
        <x:v>50616</x:v>
      </x:c>
      <x:c r="I109" s="30" t="str">
        <x:v>budget direct costs - online segment</x:v>
      </x:c>
    </x:row>
    <x:row r="110" ht="19" customHeight="1">
      <x:c r="A110" s="30" t="str">
        <x:v>HC-0101</x:v>
      </x:c>
      <x:c r="B110" s="30" t="n">
        <x:v>6</x:v>
      </x:c>
      <x:c r="C110" s="30" t="str">
        <x:v>June</x:v>
      </x:c>
      <x:c r="D110" s="30" t="str">
        <x:v>Online</x:v>
      </x:c>
      <x:c r="E110" s="30" t="str">
        <x:v>Operating Costs</x:v>
      </x:c>
      <x:c r="F110" s="30" t="str">
        <x:v>Actual</x:v>
      </x:c>
      <x:c r="G110" s="30" t="str">
        <x:v>POSTED</x:v>
      </x:c>
      <x:c r="H110" s="40" t="n">
        <x:v>20863.02</x:v>
      </x:c>
      <x:c r="I110" s="30" t="str">
        <x:v>actual operating costs - online segment</x:v>
      </x:c>
    </x:row>
    <x:row r="111" ht="19" customHeight="1">
      <x:c r="A111" s="30" t="str">
        <x:v>HC-0102</x:v>
      </x:c>
      <x:c r="B111" s="30" t="n">
        <x:v>6</x:v>
      </x:c>
      <x:c r="C111" s="30" t="str">
        <x:v>June</x:v>
      </x:c>
      <x:c r="D111" s="30" t="str">
        <x:v>Online</x:v>
      </x:c>
      <x:c r="E111" s="30" t="str">
        <x:v>Operating Costs</x:v>
      </x:c>
      <x:c r="F111" s="30" t="str">
        <x:v>Budget</x:v>
      </x:c>
      <x:c r="G111" s="30" t="str">
        <x:v>POSTED</x:v>
      </x:c>
      <x:c r="H111" s="40" t="n">
        <x:v>21518</x:v>
      </x:c>
      <x:c r="I111" s="30" t="str">
        <x:v>budget operating costs - online segment</x:v>
      </x:c>
    </x:row>
    <x:row r="112" ht="19" customHeight="1">
      <x:c r="A112" s="30" t="str">
        <x:v>HC-0097</x:v>
      </x:c>
      <x:c r="B112" s="30" t="n">
        <x:v>6</x:v>
      </x:c>
      <x:c r="C112" s="30" t="str">
        <x:v>June</x:v>
      </x:c>
      <x:c r="D112" s="30" t="str">
        <x:v>Online</x:v>
      </x:c>
      <x:c r="E112" s="30" t="str">
        <x:v>Revenue</x:v>
      </x:c>
      <x:c r="F112" s="30" t="str">
        <x:v>Actual</x:v>
      </x:c>
      <x:c r="G112" s="30" t="str">
        <x:v>POSTED</x:v>
      </x:c>
      <x:c r="H112" s="40" t="n">
        <x:v>107233.26</x:v>
      </x:c>
      <x:c r="I112" s="30" t="str">
        <x:v>actual revenue - online segment</x:v>
      </x:c>
    </x:row>
    <x:row r="113" ht="19" customHeight="1">
      <x:c r="A113" s="30" t="str">
        <x:v>HC-0116</x:v>
      </x:c>
      <x:c r="B113" s="30" t="n">
        <x:v>6</x:v>
      </x:c>
      <x:c r="C113" s="30" t="str">
        <x:v>June</x:v>
      </x:c>
      <x:c r="D113" s="30" t="str">
        <x:v>Online</x:v>
      </x:c>
      <x:c r="E113" s="30" t="str">
        <x:v>Revenue</x:v>
      </x:c>
      <x:c r="F113" s="30" t="str">
        <x:v>Actual</x:v>
      </x:c>
      <x:c r="G113" s="30" t="str">
        <x:v>DRAFT</x:v>
      </x:c>
      <x:c r="H113" s="40" t="n">
        <x:v>2411.02</x:v>
      </x:c>
      <x:c r="I113" s="30" t="str">
        <x:v>Not approved; must be excluded from dashboard</x:v>
      </x:c>
    </x:row>
    <x:row r="114" ht="19" customHeight="1">
      <x:c r="A114" s="30" t="str">
        <x:v>HC-0098</x:v>
      </x:c>
      <x:c r="B114" s="30" t="n">
        <x:v>6</x:v>
      </x:c>
      <x:c r="C114" s="30" t="str">
        <x:v>June</x:v>
      </x:c>
      <x:c r="D114" s="30" t="str">
        <x:v>Online</x:v>
      </x:c>
      <x:c r="E114" s="30" t="str">
        <x:v>Revenue</x:v>
      </x:c>
      <x:c r="F114" s="30" t="str">
        <x:v>Budget</x:v>
      </x:c>
      <x:c r="G114" s="30" t="str">
        <x:v>POSTED</x:v>
      </x:c>
      <x:c r="H114" s="40" t="n">
        <x:v>105450</x:v>
      </x:c>
      <x:c r="I114" s="30" t="str">
        <x:v>budget revenue - online segment</x:v>
      </x:c>
    </x:row>
    <x:row r="115" ht="19" customHeight="1">
      <x:c r="A115" s="30" t="str">
        <x:v>HC-0093</x:v>
      </x:c>
      <x:c r="B115" s="30" t="n">
        <x:v>6</x:v>
      </x:c>
      <x:c r="C115" s="30" t="str">
        <x:v>June</x:v>
      </x:c>
      <x:c r="D115" s="30" t="str">
        <x:v>Retail</x:v>
      </x:c>
      <x:c r="E115" s="30" t="str">
        <x:v>Direct Costs</x:v>
      </x:c>
      <x:c r="F115" s="30" t="str">
        <x:v>Actual</x:v>
      </x:c>
      <x:c r="G115" s="30" t="str">
        <x:v>POSTED</x:v>
      </x:c>
      <x:c r="H115" s="40" t="n">
        <x:v>48209.88</x:v>
      </x:c>
      <x:c r="I115" s="30" t="str">
        <x:v>actual direct costs - retail segment</x:v>
      </x:c>
    </x:row>
    <x:row r="116" ht="19" customHeight="1">
      <x:c r="A116" s="30" t="str">
        <x:v>HC-0094</x:v>
      </x:c>
      <x:c r="B116" s="30" t="n">
        <x:v>6</x:v>
      </x:c>
      <x:c r="C116" s="30" t="str">
        <x:v>June</x:v>
      </x:c>
      <x:c r="D116" s="30" t="str">
        <x:v>Retail</x:v>
      </x:c>
      <x:c r="E116" s="30" t="str">
        <x:v>Direct Costs</x:v>
      </x:c>
      <x:c r="F116" s="30" t="str">
        <x:v>Budget</x:v>
      </x:c>
      <x:c r="G116" s="30" t="str">
        <x:v>POSTED</x:v>
      </x:c>
      <x:c r="H116" s="40" t="n">
        <x:v>48906</x:v>
      </x:c>
      <x:c r="I116" s="30" t="str">
        <x:v>budget direct costs - retail segment</x:v>
      </x:c>
    </x:row>
    <x:row r="117" ht="19" customHeight="1">
      <x:c r="A117" s="30" t="str">
        <x:v>HC-0095</x:v>
      </x:c>
      <x:c r="B117" s="30" t="n">
        <x:v>6</x:v>
      </x:c>
      <x:c r="C117" s="30" t="str">
        <x:v>June</x:v>
      </x:c>
      <x:c r="D117" s="30" t="str">
        <x:v>Retail</x:v>
      </x:c>
      <x:c r="E117" s="30" t="str">
        <x:v>Operating Costs</x:v>
      </x:c>
      <x:c r="F117" s="30" t="str">
        <x:v>Actual</x:v>
      </x:c>
      <x:c r="G117" s="30" t="str">
        <x:v>POSTED</x:v>
      </x:c>
      <x:c r="H117" s="40" t="n">
        <x:v>26272.91</x:v>
      </x:c>
      <x:c r="I117" s="30" t="str">
        <x:v>actual operating costs - retail segment</x:v>
      </x:c>
    </x:row>
    <x:row r="118" ht="19" customHeight="1">
      <x:c r="A118" s="30" t="str">
        <x:v>HC-0110</x:v>
      </x:c>
      <x:c r="B118" s="30" t="n">
        <x:v>6</x:v>
      </x:c>
      <x:c r="C118" s="30" t="str">
        <x:v>June</x:v>
      </x:c>
      <x:c r="D118" s="30" t="str">
        <x:v>Retail</x:v>
      </x:c>
      <x:c r="E118" s="30" t="str">
        <x:v>Operating Costs</x:v>
      </x:c>
      <x:c r="F118" s="30" t="str">
        <x:v>Actual</x:v>
      </x:c>
      <x:c r="G118" s="30" t="str">
        <x:v>POSTED</x:v>
      </x:c>
      <x:c r="H118" s="40" t="n">
        <x:v>-480</x:v>
      </x:c>
      <x:c r="I118" s="30" t="str">
        <x:v>Supplier rebate credited to operating costs; retain negative sign</x:v>
      </x:c>
    </x:row>
    <x:row r="119" ht="19" customHeight="1">
      <x:c r="A119" s="30" t="str">
        <x:v>HC-0096</x:v>
      </x:c>
      <x:c r="B119" s="30" t="n">
        <x:v>6</x:v>
      </x:c>
      <x:c r="C119" s="30" t="str">
        <x:v>June</x:v>
      </x:c>
      <x:c r="D119" s="30" t="str">
        <x:v>Retail</x:v>
      </x:c>
      <x:c r="E119" s="30" t="str">
        <x:v>Operating Costs</x:v>
      </x:c>
      <x:c r="F119" s="30" t="str">
        <x:v>Budget</x:v>
      </x:c>
      <x:c r="G119" s="30" t="str">
        <x:v>POSTED</x:v>
      </x:c>
      <x:c r="H119" s="40" t="n">
        <x:v>24910</x:v>
      </x:c>
      <x:c r="I119" s="30" t="str">
        <x:v>budget operating costs - retail segment</x:v>
      </x:c>
    </x:row>
    <x:row r="120" ht="19" customHeight="1">
      <x:c r="A120" s="30" t="str">
        <x:v>HC-0091</x:v>
      </x:c>
      <x:c r="B120" s="30" t="n">
        <x:v>6</x:v>
      </x:c>
      <x:c r="C120" s="30" t="str">
        <x:v>June</x:v>
      </x:c>
      <x:c r="D120" s="30" t="str">
        <x:v>Retail</x:v>
      </x:c>
      <x:c r="E120" s="30" t="str">
        <x:v>Revenue</x:v>
      </x:c>
      <x:c r="F120" s="30" t="str">
        <x:v>Actual</x:v>
      </x:c>
      <x:c r="G120" s="30" t="str">
        <x:v>POSTED</x:v>
      </x:c>
      <x:c r="H120" s="40" t="n">
        <x:v>90836.9</x:v>
      </x:c>
      <x:c r="I120" s="30" t="str">
        <x:v>actual revenue - retail segment</x:v>
      </x:c>
    </x:row>
    <x:row r="121" ht="19" customHeight="1">
      <x:c r="A121" s="30" t="str">
        <x:v>HC-0092</x:v>
      </x:c>
      <x:c r="B121" s="30" t="n">
        <x:v>6</x:v>
      </x:c>
      <x:c r="C121" s="30" t="str">
        <x:v>June</x:v>
      </x:c>
      <x:c r="D121" s="30" t="str">
        <x:v>Retail</x:v>
      </x:c>
      <x:c r="E121" s="30" t="str">
        <x:v>Revenue</x:v>
      </x:c>
      <x:c r="F121" s="30" t="str">
        <x:v>Budget</x:v>
      </x:c>
      <x:c r="G121" s="30" t="str">
        <x:v>POSTED</x:v>
      </x:c>
      <x:c r="H121" s="40" t="n">
        <x:v>88920</x:v>
      </x:c>
      <x:c r="I121" s="30" t="str">
        <x:v>budget revenue - retail segment</x:v>
      </x:c>
    </x:row>
  </x:sheetData>
  <x:mergeCells>
    <x:mergeCell ref="A1:I2"/>
    <x:mergeCell ref="A3:I3"/>
  </x:mergeCells>
  <x:conditionalFormatting sqref="G6:G121">
    <x:cfRule type="expression" dxfId="0" priority="1">
      <x:formula>G6="DRAFT"</x:formula>
    </x:cfRule>
  </x:conditionalFormatting>
  <x:conditionalFormatting sqref="H6:H121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7" customHeight="1">
      <x:c r="A1" s="4" t="str">
        <x:v>HARBORLINE  |  FIRST-HALF FINANCIAL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7" customHeight="1">
      <x:c r="A3" s="10" t="str">
        <x:v>FY 2026 January–June  •  USD, nominal  •  Adjusted for posted credits  •  No unauthorised draft postings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</x:row>
    <x:row r="5" ht="28" customHeight="1">
      <x:c r="A5" s="65" t="str">
        <x:v>Business unit (change selection):</x:v>
      </x:c>
      <x:c r="B5" s="65"/>
      <x:c r="C5" s="65"/>
      <x:c r="D5" s="70" t="str">
        <x:v>All Units</x:v>
      </x:c>
      <x:c r="E5" s="70"/>
      <x:c r="F5" s="70"/>
      <x:c r="H5" s="10" t="str">
        <x:v>Scope: 6 months | 3 units | POSTED only</x:v>
      </x:c>
      <x:c r="I5" s="10"/>
      <x:c r="J5" s="10"/>
      <x:c r="K5" s="10"/>
      <x:c r="L5" s="10"/>
      <x:c r="M5" s="10"/>
    </x:row>
    <x:row r="7" ht="23" customHeight="1">
      <x:c r="A7" s="75" t="str">
        <x:v>ACTUAL REVENUE</x:v>
      </x:c>
      <x:c r="B7" s="75"/>
      <x:c r="C7" s="75"/>
      <x:c r="D7" s="75" t="str">
        <x:v>BUDGET REVENUE</x:v>
      </x:c>
      <x:c r="E7" s="75"/>
      <x:c r="F7" s="75"/>
      <x:c r="G7" s="75" t="str">
        <x:v>OPERATING CONTRIBUTION</x:v>
      </x:c>
      <x:c r="H7" s="75"/>
      <x:c r="I7" s="75"/>
      <x:c r="J7" s="75" t="str">
        <x:v>VS. BUDGET</x:v>
      </x:c>
      <x:c r="K7" s="75"/>
      <x:c r="L7" s="75"/>
      <x:c r="M7" s="75"/>
    </x:row>
    <x:row r="8" ht="23" customHeight="1">
      <x:c r="A8" s="84" t="n">
        <x:f>'MONTHLY MODEL'!C15</x:f>
        <x:v>1783612.5899999999</x:v>
      </x:c>
      <x:c r="B8" s="80"/>
      <x:c r="C8" s="80"/>
      <x:c r="D8" s="84" t="n">
        <x:f>'MONTHLY MODEL'!D15</x:f>
        <x:v>1788700</x:v>
      </x:c>
      <x:c r="E8" s="80"/>
      <x:c r="F8" s="80"/>
      <x:c r="G8" s="84" t="n">
        <x:f>'MONTHLY MODEL'!I15</x:f>
        <x:v>373461.29000000004</x:v>
      </x:c>
      <x:c r="H8" s="80"/>
      <x:c r="I8" s="80"/>
      <x:c r="J8" s="84" t="n">
        <x:f>'MONTHLY MODEL'!K15</x:f>
        <x:v>-8144.710000000021</x:v>
      </x:c>
      <x:c r="K8" s="80"/>
      <x:c r="L8" s="80"/>
      <x:c r="M8" s="80"/>
    </x:row>
    <x:row r="9" ht="23" customHeight="1">
      <x:c r="A9" s="80"/>
      <x:c r="B9" s="80"/>
      <x:c r="C9" s="80"/>
      <x:c r="D9" s="80"/>
      <x:c r="E9" s="80"/>
      <x:c r="F9" s="80"/>
      <x:c r="G9" s="80"/>
      <x:c r="H9" s="80"/>
      <x:c r="I9" s="80"/>
      <x:c r="J9" s="80"/>
      <x:c r="K9" s="80"/>
      <x:c r="L9" s="80"/>
      <x:c r="M9" s="80"/>
    </x:row>
    <x:row r="10" ht="23" customHeight="1">
      <x:c r="A10" s="80"/>
      <x:c r="B10" s="80"/>
      <x:c r="C10" s="80"/>
      <x:c r="D10" s="80"/>
      <x:c r="E10" s="80"/>
      <x:c r="F10" s="80"/>
      <x:c r="G10" s="80"/>
      <x:c r="H10" s="80"/>
      <x:c r="I10" s="80"/>
      <x:c r="J10" s="80"/>
      <x:c r="K10" s="80"/>
      <x:c r="L10" s="80"/>
      <x:c r="M10" s="80"/>
    </x:row>
    <x:row r="12" ht="23" customHeight="1">
      <x:c r="A12" s="75" t="str">
        <x:v>DIRECT COSTS</x:v>
      </x:c>
      <x:c r="B12" s="75"/>
      <x:c r="C12" s="75"/>
      <x:c r="D12" s="75" t="str">
        <x:v>OPERATING COSTS</x:v>
      </x:c>
      <x:c r="E12" s="75"/>
      <x:c r="F12" s="75"/>
      <x:c r="G12" s="75" t="str">
        <x:v>CONTRIBUTION MARGIN</x:v>
      </x:c>
      <x:c r="H12" s="75"/>
      <x:c r="I12" s="75"/>
      <x:c r="J12" s="75" t="str">
        <x:v>POSTED RECORDS</x:v>
      </x:c>
      <x:c r="K12" s="75"/>
      <x:c r="L12" s="75"/>
      <x:c r="M12" s="75"/>
    </x:row>
    <x:row r="13" ht="23" customHeight="1">
      <x:c r="A13" s="84" t="n">
        <x:f>'MONTHLY MODEL'!E15</x:f>
        <x:v>967514.26</x:v>
      </x:c>
      <x:c r="B13" s="80"/>
      <x:c r="C13" s="80"/>
      <x:c r="D13" s="84" t="n">
        <x:f>'MONTHLY MODEL'!G15</x:f>
        <x:v>442637.04000000004</x:v>
      </x:c>
      <x:c r="E13" s="80"/>
      <x:c r="F13" s="80"/>
      <x:c r="G13" s="86" t="n">
        <x:f>'MONTHLY MODEL'!L15</x:f>
        <x:v>0.20938475770682918</x:v>
      </x:c>
      <x:c r="H13" s="80"/>
      <x:c r="I13" s="80"/>
      <x:c r="J13" s="88" t="n">
        <x:f>'MONTHLY MODEL'!N15</x:f>
        <x:v>110</x:v>
      </x:c>
      <x:c r="K13" s="80"/>
      <x:c r="L13" s="80"/>
      <x:c r="M13" s="80"/>
    </x:row>
    <x:row r="14" ht="23" customHeight="1">
      <x:c r="A14" s="80"/>
      <x:c r="B14" s="80"/>
      <x:c r="C14" s="80"/>
      <x:c r="D14" s="80"/>
      <x:c r="E14" s="80"/>
      <x:c r="F14" s="80"/>
      <x:c r="G14" s="80"/>
      <x:c r="H14" s="80"/>
      <x:c r="I14" s="80"/>
      <x:c r="J14" s="80"/>
      <x:c r="K14" s="80"/>
      <x:c r="L14" s="80"/>
      <x:c r="M14" s="80"/>
    </x:row>
    <x:row r="15" ht="23" customHeight="1">
      <x:c r="A15" s="80"/>
      <x:c r="B15" s="80"/>
      <x:c r="C15" s="80"/>
      <x:c r="D15" s="80"/>
      <x:c r="E15" s="80"/>
      <x:c r="F15" s="80"/>
      <x:c r="G15" s="80"/>
      <x:c r="H15" s="80"/>
      <x:c r="I15" s="80"/>
      <x:c r="J15" s="80"/>
      <x:c r="K15" s="80"/>
      <x:c r="L15" s="80"/>
      <x:c r="M15" s="80"/>
    </x:row>
    <x:row r="17" ht="35" customHeight="1">
      <x:c r="A17" s="17" t="str">
        <x:v>MONTHLY PERFORMANCE  |  ACTUAL VS. BUDGET</x:v>
      </x:c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  <x:c r="L17" s="17"/>
      <x:c r="M17" s="17"/>
    </x:row>
    <x:row r="33" ht="35" customHeight="1">
      <x:c r="A33" s="17" t="str">
        <x:v>MANAGEMENT TAKEAWAYS</x:v>
      </x:c>
      <x:c r="B33" s="17"/>
      <x:c r="C33" s="17"/>
      <x:c r="D33" s="17"/>
      <x:c r="E33" s="17"/>
      <x:c r="F33" s="17"/>
      <x:c r="G33" s="17"/>
      <x:c r="H33" s="17"/>
      <x:c r="I33" s="17"/>
      <x:c r="J33" s="17"/>
      <x:c r="K33" s="17"/>
      <x:c r="L33" s="17"/>
      <x:c r="M33" s="17"/>
    </x:row>
    <x:row r="35" ht="27" customHeight="1">
      <x:c r="A35" s="90" t="str">
        <x:v>Interpret actual contribution variance carefully: a lower result does not, on its own, prove the cause. Investigate units/months, budget assumptions, revenue changes, and cost credits before concluding.</x:v>
      </x:c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  <x:c r="M35" s="90"/>
    </x:row>
    <x:row r="36" ht="27" customHeight="1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  <x:c r="M36" s="90"/>
    </x:row>
    <x:row r="38" ht="25" customHeight="1">
      <x:c r="A38" s="94" t="str">
        <x:v>DATA QUALITY: 6 Draft rows are excluded from all charts and totals. Two negative Actual adjustments must remain negative. Positive amounts for cost groups represent charges, not profits.</x:v>
      </x:c>
      <x:c r="B38" s="94"/>
      <x:c r="C38" s="94"/>
      <x:c r="D38" s="94"/>
      <x:c r="E38" s="94"/>
      <x:c r="F38" s="94"/>
      <x:c r="G38" s="94"/>
      <x:c r="H38" s="94"/>
      <x:c r="I38" s="94"/>
      <x:c r="J38" s="94"/>
      <x:c r="K38" s="94"/>
      <x:c r="L38" s="94"/>
      <x:c r="M38" s="94"/>
    </x:row>
    <x:row r="39" ht="25" customHeight="1">
      <x:c r="A39" s="94"/>
      <x:c r="B39" s="94"/>
      <x:c r="C39" s="94"/>
      <x:c r="D39" s="94"/>
      <x:c r="E39" s="94"/>
      <x:c r="F39" s="94"/>
      <x:c r="G39" s="94"/>
      <x:c r="H39" s="94"/>
      <x:c r="I39" s="94"/>
      <x:c r="J39" s="94"/>
      <x:c r="K39" s="94"/>
      <x:c r="L39" s="94"/>
      <x:c r="M39" s="94"/>
    </x:row>
  </x:sheetData>
  <x:mergeCells>
    <x:mergeCell ref="A1:M2"/>
    <x:mergeCell ref="A3:M3"/>
    <x:mergeCell ref="A5:C5"/>
    <x:mergeCell ref="D5:F5"/>
    <x:mergeCell ref="H5:M5"/>
    <x:mergeCell ref="A7:C7"/>
    <x:mergeCell ref="A8:C10"/>
    <x:mergeCell ref="D7:F7"/>
    <x:mergeCell ref="D8:F10"/>
    <x:mergeCell ref="G7:I7"/>
    <x:mergeCell ref="G8:I10"/>
    <x:mergeCell ref="J7:M7"/>
    <x:mergeCell ref="J8:M10"/>
    <x:mergeCell ref="A12:C12"/>
    <x:mergeCell ref="A13:C15"/>
    <x:mergeCell ref="D12:F12"/>
    <x:mergeCell ref="D13:F15"/>
    <x:mergeCell ref="G12:I12"/>
    <x:mergeCell ref="G13:I15"/>
    <x:mergeCell ref="J12:M12"/>
    <x:mergeCell ref="J13:M15"/>
    <x:mergeCell ref="A17:M17"/>
    <x:mergeCell ref="A33:M33"/>
    <x:mergeCell ref="A35:M36"/>
    <x:mergeCell ref="A38:M39"/>
  </x:mergeCells>
  <x:dataValidations count="1">
    <x:dataValidation type="list" sqref="D5">
      <x:formula1>"All Units,Retail,Online,B2B"</x:formula1>
    </x:dataValidation>
  </x:dataValidations>
  <x:pageMargins left="0.7" right="0.7" top="0.75" bottom="0.75" header="0.3" footer="0.3"/>
  <x:drawing xmlns:r="http://schemas.openxmlformats.org/officeDocument/2006/relationships" r:id="Re4a5377f037149b3"/>
</x:worksheet>
</file>

<file path=xl/worksheets/sheet4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19" hidden="0" customWidth="1"/>
    <x:col min="4" max="4" width="19" hidden="0" customWidth="1"/>
    <x:col min="5" max="5" width="20" hidden="0" customWidth="1"/>
    <x:col min="6" max="6" width="20" hidden="0" customWidth="1"/>
    <x:col min="7" max="7" width="23" hidden="0" customWidth="1"/>
    <x:col min="8" max="8" width="23" hidden="0" customWidth="1"/>
    <x:col min="9" max="9" width="22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17" hidden="0" customWidth="1"/>
  </x:cols>
  <x:sheetData>
    <x:row r="1" ht="27" customHeight="1">
      <x:c r="A1" s="4" t="str">
        <x:v>MONTHLY MODEL  |  REVENUE TO CONTRIBUTION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7" customHeight="1">
      <x:c r="A3" s="10" t="str">
        <x:v>Formula-based calculations  •  Filter Approval Status = POSTED  •  Selector linked to DASHBOARD!D5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7" ht="35" customHeight="1">
      <x:c r="A7" s="17" t="str">
        <x:v>Month No.</x:v>
      </x:c>
      <x:c r="B7" s="17" t="str">
        <x:v>Month</x:v>
      </x:c>
      <x:c r="C7" s="17" t="str">
        <x:v>Actual Revenue</x:v>
      </x:c>
      <x:c r="D7" s="17" t="str">
        <x:v>Budget Revenue</x:v>
      </x:c>
      <x:c r="E7" s="17" t="str">
        <x:v>Actual Direct Costs</x:v>
      </x:c>
      <x:c r="F7" s="17" t="str">
        <x:v>Budget Direct Costs</x:v>
      </x:c>
      <x:c r="G7" s="17" t="str">
        <x:v>Actual Operating Costs</x:v>
      </x:c>
      <x:c r="H7" s="17" t="str">
        <x:v>Budget Operating Costs</x:v>
      </x:c>
      <x:c r="I7" s="17" t="str">
        <x:v>Actual Contribution</x:v>
      </x:c>
      <x:c r="J7" s="17" t="str">
        <x:v>Budget Contribution</x:v>
      </x:c>
      <x:c r="K7" s="17" t="str">
        <x:v>Contribution Variance</x:v>
      </x:c>
      <x:c r="L7" s="17" t="str">
        <x:v>Actual Margin</x:v>
      </x:c>
      <x:c r="M7" s="17" t="str">
        <x:v>Budget Margin</x:v>
      </x:c>
      <x:c r="N7" s="17" t="str">
        <x:v>Posted Count</x:v>
      </x:c>
    </x:row>
    <x:row r="8">
      <x:c r="A8" t="n">
        <x:v>1</x:v>
      </x:c>
      <x:c r="B8" t="str">
        <x:v>January</x:v>
      </x:c>
      <x:c r="C8" s="46" t="n">
        <x:f>IF('DASHBOARD'!$D$5="All Units",SUMIFS('SOURCE DATA'!$H$6:$H$121,'SOURCE DATA'!$B$6:$B$121,$A8,'SOURCE DATA'!$E$6:$E$121,"Revenue",'SOURCE DATA'!$F$6:$F$121,"Actual",'SOURCE DATA'!$G$6:$G$121,"POSTED"),SUMIFS('SOURCE DATA'!$H$6:$H$121,'SOURCE DATA'!$B$6:$B$121,$A8,'SOURCE DATA'!$D$6:$D$121,'DASHBOARD'!$D$5,'SOURCE DATA'!$E$6:$E$121,"Revenue",'SOURCE DATA'!$F$6:$F$121,"Actual",'SOURCE DATA'!$G$6:$G$121,"POSTED"))</x:f>
        <x:v>268406.11</x:v>
      </x:c>
      <x:c r="D8" s="46" t="n">
        <x:f>IF('DASHBOARD'!$D$5="All Units",SUMIFS('SOURCE DATA'!$H$6:$H$121,'SOURCE DATA'!$B$6:$B$121,$A8,'SOURCE DATA'!$E$6:$E$121,"Revenue",'SOURCE DATA'!$F$6:$F$121,"Budget",'SOURCE DATA'!$G$6:$G$121,"POSTED"),SUMIFS('SOURCE DATA'!$H$6:$H$121,'SOURCE DATA'!$B$6:$B$121,$A8,'SOURCE DATA'!$D$6:$D$121,'DASHBOARD'!$D$5,'SOURCE DATA'!$E$6:$E$121,"Revenue",'SOURCE DATA'!$F$6:$F$121,"Budget",'SOURCE DATA'!$G$6:$G$121,"POSTED"))</x:f>
        <x:v>268305</x:v>
      </x:c>
      <x:c r="E8" s="46" t="n">
        <x:f>IF('DASHBOARD'!$D$5="All Units",SUMIFS('SOURCE DATA'!$H$6:$H$121,'SOURCE DATA'!$B$6:$B$121,$A8,'SOURCE DATA'!$E$6:$E$121,"Direct Costs",'SOURCE DATA'!$F$6:$F$121,"Actual",'SOURCE DATA'!$G$6:$G$121,"POSTED"),SUMIFS('SOURCE DATA'!$H$6:$H$121,'SOURCE DATA'!$B$6:$B$121,$A8,'SOURCE DATA'!$D$6:$D$121,'DASHBOARD'!$D$5,'SOURCE DATA'!$E$6:$E$121,"Direct Costs",'SOURCE DATA'!$F$6:$F$121,"Actual",'SOURCE DATA'!$G$6:$G$121,"POSTED"))</x:f>
        <x:v>146284.74</x:v>
      </x:c>
      <x:c r="F8" s="46" t="n">
        <x:f>IF('DASHBOARD'!$D$5="All Units",SUMIFS('SOURCE DATA'!$H$6:$H$121,'SOURCE DATA'!$B$6:$B$121,$A8,'SOURCE DATA'!$E$6:$E$121,"Direct Costs",'SOURCE DATA'!$F$6:$F$121,"Budget",'SOURCE DATA'!$G$6:$G$121,"POSTED"),SUMIFS('SOURCE DATA'!$H$6:$H$121,'SOURCE DATA'!$B$6:$B$121,$A8,'SOURCE DATA'!$D$6:$D$121,'DASHBOARD'!$D$5,'SOURCE DATA'!$E$6:$E$121,"Direct Costs",'SOURCE DATA'!$F$6:$F$121,"Budget",'SOURCE DATA'!$G$6:$G$121,"POSTED"))</x:f>
        <x:v>145935.6</x:v>
      </x:c>
      <x:c r="G8" s="46" t="n">
        <x:f>IF('DASHBOARD'!$D$5="All Units",SUMIFS('SOURCE DATA'!$H$6:$H$121,'SOURCE DATA'!$B$6:$B$121,$A8,'SOURCE DATA'!$E$6:$E$121,"Operating Costs",'SOURCE DATA'!$F$6:$F$121,"Actual",'SOURCE DATA'!$G$6:$G$121,"POSTED"),SUMIFS('SOURCE DATA'!$H$6:$H$121,'SOURCE DATA'!$B$6:$B$121,$A8,'SOURCE DATA'!$D$6:$D$121,'DASHBOARD'!$D$5,'SOURCE DATA'!$E$6:$E$121,"Operating Costs",'SOURCE DATA'!$F$6:$F$121,"Actual",'SOURCE DATA'!$G$6:$G$121,"POSTED"))</x:f>
        <x:v>71894.35</x:v>
      </x:c>
      <x:c r="H8" s="46" t="n">
        <x:f>IF('DASHBOARD'!$D$5="All Units",SUMIFS('SOURCE DATA'!$H$6:$H$121,'SOURCE DATA'!$B$6:$B$121,$A8,'SOURCE DATA'!$E$6:$E$121,"Operating Costs",'SOURCE DATA'!$F$6:$F$121,"Budget",'SOURCE DATA'!$G$6:$G$121,"POSTED"),SUMIFS('SOURCE DATA'!$H$6:$H$121,'SOURCE DATA'!$B$6:$B$121,$A8,'SOURCE DATA'!$D$6:$D$121,'DASHBOARD'!$D$5,'SOURCE DATA'!$E$6:$E$121,"Operating Costs",'SOURCE DATA'!$F$6:$F$121,"Budget",'SOURCE DATA'!$G$6:$G$121,"POSTED"))</x:f>
        <x:v>69894</x:v>
      </x:c>
      <x:c r="I8" s="46" t="n">
        <x:f>C8-E8-G8</x:f>
        <x:v>50227.01999999999</x:v>
      </x:c>
      <x:c r="J8" s="46" t="n">
        <x:f>D8-F8-H8</x:f>
        <x:v>52475.399999999994</x:v>
      </x:c>
      <x:c r="K8" s="46" t="n">
        <x:f>I8-J8</x:f>
        <x:v>-2248.3800000000047</x:v>
      </x:c>
      <x:c r="L8" s="50" t="n">
        <x:f>IFERROR(I8/C8,0)</x:f>
        <x:v>0.18713068789678444</x:v>
      </x:c>
      <x:c r="M8" s="50" t="n">
        <x:f>IFERROR(J8/D8,0)</x:f>
        <x:v>0.19558114832000892</x:v>
      </x:c>
      <x:c r="N8" s="56" t="n">
        <x:f>IF('DASHBOARD'!$D$5="All Units",COUNTIFS('SOURCE DATA'!$B$6:$B$121,$A8,'SOURCE DATA'!$G$6:$G$121,"POSTED"),COUNTIFS('SOURCE DATA'!$B$6:$B$121,$A8,'SOURCE DATA'!$D$6:$D$121,'DASHBOARD'!$D$5,'SOURCE DATA'!$G$6:$G$121,"POSTED"))</x:f>
        <x:v>18</x:v>
      </x:c>
    </x:row>
    <x:row r="9">
      <x:c r="A9" t="n">
        <x:v>2</x:v>
      </x:c>
      <x:c r="B9" t="str">
        <x:v>February</x:v>
      </x:c>
      <x:c r="C9" s="46" t="n">
        <x:f>IF('DASHBOARD'!$D$5="All Units",SUMIFS('SOURCE DATA'!$H$6:$H$121,'SOURCE DATA'!$B$6:$B$121,$A9,'SOURCE DATA'!$E$6:$E$121,"Revenue",'SOURCE DATA'!$F$6:$F$121,"Actual",'SOURCE DATA'!$G$6:$G$121,"POSTED"),SUMIFS('SOURCE DATA'!$H$6:$H$121,'SOURCE DATA'!$B$6:$B$121,$A9,'SOURCE DATA'!$D$6:$D$121,'DASHBOARD'!$D$5,'SOURCE DATA'!$E$6:$E$121,"Revenue",'SOURCE DATA'!$F$6:$F$121,"Actual",'SOURCE DATA'!$G$6:$G$121,"POSTED"))</x:f>
        <x:v>275464.01</x:v>
      </x:c>
      <x:c r="D9" s="46" t="n">
        <x:f>IF('DASHBOARD'!$D$5="All Units",SUMIFS('SOURCE DATA'!$H$6:$H$121,'SOURCE DATA'!$B$6:$B$121,$A9,'SOURCE DATA'!$E$6:$E$121,"Revenue",'SOURCE DATA'!$F$6:$F$121,"Budget",'SOURCE DATA'!$G$6:$G$121,"POSTED"),SUMIFS('SOURCE DATA'!$H$6:$H$121,'SOURCE DATA'!$B$6:$B$121,$A9,'SOURCE DATA'!$D$6:$D$121,'DASHBOARD'!$D$5,'SOURCE DATA'!$E$6:$E$121,"Revenue",'SOURCE DATA'!$F$6:$F$121,"Budget",'SOURCE DATA'!$G$6:$G$121,"POSTED"))</x:f>
        <x:v>274075</x:v>
      </x:c>
      <x:c r="E9" s="46" t="n">
        <x:f>IF('DASHBOARD'!$D$5="All Units",SUMIFS('SOURCE DATA'!$H$6:$H$121,'SOURCE DATA'!$B$6:$B$121,$A9,'SOURCE DATA'!$E$6:$E$121,"Direct Costs",'SOURCE DATA'!$F$6:$F$121,"Actual",'SOURCE DATA'!$G$6:$G$121,"POSTED"),SUMIFS('SOURCE DATA'!$H$6:$H$121,'SOURCE DATA'!$B$6:$B$121,$A9,'SOURCE DATA'!$D$6:$D$121,'DASHBOARD'!$D$5,'SOURCE DATA'!$E$6:$E$121,"Direct Costs",'SOURCE DATA'!$F$6:$F$121,"Actual",'SOURCE DATA'!$G$6:$G$121,"POSTED"))</x:f>
        <x:v>145280.69</x:v>
      </x:c>
      <x:c r="F9" s="46" t="n">
        <x:f>IF('DASHBOARD'!$D$5="All Units",SUMIFS('SOURCE DATA'!$H$6:$H$121,'SOURCE DATA'!$B$6:$B$121,$A9,'SOURCE DATA'!$E$6:$E$121,"Direct Costs",'SOURCE DATA'!$F$6:$F$121,"Budget",'SOURCE DATA'!$G$6:$G$121,"POSTED"),SUMIFS('SOURCE DATA'!$H$6:$H$121,'SOURCE DATA'!$B$6:$B$121,$A9,'SOURCE DATA'!$D$6:$D$121,'DASHBOARD'!$D$5,'SOURCE DATA'!$E$6:$E$121,"Direct Costs",'SOURCE DATA'!$F$6:$F$121,"Budget",'SOURCE DATA'!$G$6:$G$121,"POSTED"))</x:f>
        <x:v>149074</x:v>
      </x:c>
      <x:c r="G9" s="46" t="n">
        <x:f>IF('DASHBOARD'!$D$5="All Units",SUMIFS('SOURCE DATA'!$H$6:$H$121,'SOURCE DATA'!$B$6:$B$121,$A9,'SOURCE DATA'!$E$6:$E$121,"Operating Costs",'SOURCE DATA'!$F$6:$F$121,"Actual",'SOURCE DATA'!$G$6:$G$121,"POSTED"),SUMIFS('SOURCE DATA'!$H$6:$H$121,'SOURCE DATA'!$B$6:$B$121,$A9,'SOURCE DATA'!$D$6:$D$121,'DASHBOARD'!$D$5,'SOURCE DATA'!$E$6:$E$121,"Operating Costs",'SOURCE DATA'!$F$6:$F$121,"Actual",'SOURCE DATA'!$G$6:$G$121,"POSTED"))</x:f>
        <x:v>74326.33</x:v>
      </x:c>
      <x:c r="H9" s="46" t="n">
        <x:f>IF('DASHBOARD'!$D$5="All Units",SUMIFS('SOURCE DATA'!$H$6:$H$121,'SOURCE DATA'!$B$6:$B$121,$A9,'SOURCE DATA'!$E$6:$E$121,"Operating Costs",'SOURCE DATA'!$F$6:$F$121,"Budget",'SOURCE DATA'!$G$6:$G$121,"POSTED"),SUMIFS('SOURCE DATA'!$H$6:$H$121,'SOURCE DATA'!$B$6:$B$121,$A9,'SOURCE DATA'!$D$6:$D$121,'DASHBOARD'!$D$5,'SOURCE DATA'!$E$6:$E$121,"Operating Costs",'SOURCE DATA'!$F$6:$F$121,"Budget",'SOURCE DATA'!$G$6:$G$121,"POSTED"))</x:f>
        <x:v>70882.4</x:v>
      </x:c>
      <x:c r="I9" s="46" t="n">
        <x:f>C9-E9-G9</x:f>
        <x:v>55856.990000000005</x:v>
      </x:c>
      <x:c r="J9" s="46" t="n">
        <x:f>D9-F9-H9</x:f>
        <x:v>54118.600000000006</x:v>
      </x:c>
      <x:c r="K9" s="46" t="n">
        <x:f>I9-J9</x:f>
        <x:v>1738.3899999999994</x:v>
      </x:c>
      <x:c r="L9" s="50" t="n">
        <x:f>IFERROR(I9/C9,0)</x:f>
        <x:v>0.2027741845477382</x:v>
      </x:c>
      <x:c r="M9" s="50" t="n">
        <x:f>IFERROR(J9/D9,0)</x:f>
        <x:v>0.19745908966523765</x:v>
      </x:c>
      <x:c r="N9" s="56" t="n">
        <x:f>IF('DASHBOARD'!$D$5="All Units",COUNTIFS('SOURCE DATA'!$B$6:$B$121,$A9,'SOURCE DATA'!$G$6:$G$121,"POSTED"),COUNTIFS('SOURCE DATA'!$B$6:$B$121,$A9,'SOURCE DATA'!$D$6:$D$121,'DASHBOARD'!$D$5,'SOURCE DATA'!$G$6:$G$121,"POSTED"))</x:f>
        <x:v>18</x:v>
      </x:c>
    </x:row>
    <x:row r="10">
      <x:c r="A10" t="n">
        <x:v>3</x:v>
      </x:c>
      <x:c r="B10" t="str">
        <x:v>March</x:v>
      </x:c>
      <x:c r="C10" s="46" t="n">
        <x:f>IF('DASHBOARD'!$D$5="All Units",SUMIFS('SOURCE DATA'!$H$6:$H$121,'SOURCE DATA'!$B$6:$B$121,$A10,'SOURCE DATA'!$E$6:$E$121,"Revenue",'SOURCE DATA'!$F$6:$F$121,"Actual",'SOURCE DATA'!$G$6:$G$121,"POSTED"),SUMIFS('SOURCE DATA'!$H$6:$H$121,'SOURCE DATA'!$B$6:$B$121,$A10,'SOURCE DATA'!$D$6:$D$121,'DASHBOARD'!$D$5,'SOURCE DATA'!$E$6:$E$121,"Revenue",'SOURCE DATA'!$F$6:$F$121,"Actual",'SOURCE DATA'!$G$6:$G$121,"POSTED"))</x:f>
        <x:v>302753.89</x:v>
      </x:c>
      <x:c r="D10" s="46" t="n">
        <x:f>IF('DASHBOARD'!$D$5="All Units",SUMIFS('SOURCE DATA'!$H$6:$H$121,'SOURCE DATA'!$B$6:$B$121,$A10,'SOURCE DATA'!$E$6:$E$121,"Revenue",'SOURCE DATA'!$F$6:$F$121,"Budget",'SOURCE DATA'!$G$6:$G$121,"POSTED"),SUMIFS('SOURCE DATA'!$H$6:$H$121,'SOURCE DATA'!$B$6:$B$121,$A10,'SOURCE DATA'!$D$6:$D$121,'DASHBOARD'!$D$5,'SOURCE DATA'!$E$6:$E$121,"Revenue",'SOURCE DATA'!$F$6:$F$121,"Budget",'SOURCE DATA'!$G$6:$G$121,"POSTED"))</x:f>
        <x:v>302925</x:v>
      </x:c>
      <x:c r="E10" s="46" t="n">
        <x:f>IF('DASHBOARD'!$D$5="All Units",SUMIFS('SOURCE DATA'!$H$6:$H$121,'SOURCE DATA'!$B$6:$B$121,$A10,'SOURCE DATA'!$E$6:$E$121,"Direct Costs",'SOURCE DATA'!$F$6:$F$121,"Actual",'SOURCE DATA'!$G$6:$G$121,"POSTED"),SUMIFS('SOURCE DATA'!$H$6:$H$121,'SOURCE DATA'!$B$6:$B$121,$A10,'SOURCE DATA'!$D$6:$D$121,'DASHBOARD'!$D$5,'SOURCE DATA'!$E$6:$E$121,"Direct Costs",'SOURCE DATA'!$F$6:$F$121,"Actual",'SOURCE DATA'!$G$6:$G$121,"POSTED"))</x:f>
        <x:v>168745.98</x:v>
      </x:c>
      <x:c r="F10" s="46" t="n">
        <x:f>IF('DASHBOARD'!$D$5="All Units",SUMIFS('SOURCE DATA'!$H$6:$H$121,'SOURCE DATA'!$B$6:$B$121,$A10,'SOURCE DATA'!$E$6:$E$121,"Direct Costs",'SOURCE DATA'!$F$6:$F$121,"Budget",'SOURCE DATA'!$G$6:$G$121,"POSTED"),SUMIFS('SOURCE DATA'!$H$6:$H$121,'SOURCE DATA'!$B$6:$B$121,$A10,'SOURCE DATA'!$D$6:$D$121,'DASHBOARD'!$D$5,'SOURCE DATA'!$E$6:$E$121,"Direct Costs",'SOURCE DATA'!$F$6:$F$121,"Budget",'SOURCE DATA'!$G$6:$G$121,"POSTED"))</x:f>
        <x:v>164766</x:v>
      </x:c>
      <x:c r="G10" s="46" t="n">
        <x:f>IF('DASHBOARD'!$D$5="All Units",SUMIFS('SOURCE DATA'!$H$6:$H$121,'SOURCE DATA'!$B$6:$B$121,$A10,'SOURCE DATA'!$E$6:$E$121,"Operating Costs",'SOURCE DATA'!$F$6:$F$121,"Actual",'SOURCE DATA'!$G$6:$G$121,"POSTED"),SUMIFS('SOURCE DATA'!$H$6:$H$121,'SOURCE DATA'!$B$6:$B$121,$A10,'SOURCE DATA'!$D$6:$D$121,'DASHBOARD'!$D$5,'SOURCE DATA'!$E$6:$E$121,"Operating Costs",'SOURCE DATA'!$F$6:$F$121,"Actual",'SOURCE DATA'!$G$6:$G$121,"POSTED"))</x:f>
        <x:v>70380.95</x:v>
      </x:c>
      <x:c r="H10" s="46" t="n">
        <x:f>IF('DASHBOARD'!$D$5="All Units",SUMIFS('SOURCE DATA'!$H$6:$H$121,'SOURCE DATA'!$B$6:$B$121,$A10,'SOURCE DATA'!$E$6:$E$121,"Operating Costs",'SOURCE DATA'!$F$6:$F$121,"Budget",'SOURCE DATA'!$G$6:$G$121,"POSTED"),SUMIFS('SOURCE DATA'!$H$6:$H$121,'SOURCE DATA'!$B$6:$B$121,$A10,'SOURCE DATA'!$D$6:$D$121,'DASHBOARD'!$D$5,'SOURCE DATA'!$E$6:$E$121,"Operating Costs",'SOURCE DATA'!$F$6:$F$121,"Budget",'SOURCE DATA'!$G$6:$G$121,"POSTED"))</x:f>
        <x:v>71870.8</x:v>
      </x:c>
      <x:c r="I10" s="46" t="n">
        <x:f>C10-E10-G10</x:f>
        <x:v>63626.96000000001</x:v>
      </x:c>
      <x:c r="J10" s="46" t="n">
        <x:f>D10-F10-H10</x:f>
        <x:v>66288.2</x:v>
      </x:c>
      <x:c r="K10" s="46" t="n">
        <x:f>I10-J10</x:f>
        <x:v>-2661.2399999999907</x:v>
      </x:c>
      <x:c r="L10" s="50" t="n">
        <x:f>IFERROR(I10/C10,0)</x:f>
        <x:v>0.21016066878612197</x:v>
      </x:c>
      <x:c r="M10" s="50" t="n">
        <x:f>IFERROR(J10/D10,0)</x:f>
        <x:v>0.21882710241809028</x:v>
      </x:c>
      <x:c r="N10" s="56" t="n">
        <x:f>IF('DASHBOARD'!$D$5="All Units",COUNTIFS('SOURCE DATA'!$B$6:$B$121,$A10,'SOURCE DATA'!$G$6:$G$121,"POSTED"),COUNTIFS('SOURCE DATA'!$B$6:$B$121,$A10,'SOURCE DATA'!$D$6:$D$121,'DASHBOARD'!$D$5,'SOURCE DATA'!$G$6:$G$121,"POSTED"))</x:f>
        <x:v>18</x:v>
      </x:c>
    </x:row>
    <x:row r="11">
      <x:c r="A11" t="n">
        <x:v>4</x:v>
      </x:c>
      <x:c r="B11" t="str">
        <x:v>April</x:v>
      </x:c>
      <x:c r="C11" s="46" t="n">
        <x:f>IF('DASHBOARD'!$D$5="All Units",SUMIFS('SOURCE DATA'!$H$6:$H$121,'SOURCE DATA'!$B$6:$B$121,$A11,'SOURCE DATA'!$E$6:$E$121,"Revenue",'SOURCE DATA'!$F$6:$F$121,"Actual",'SOURCE DATA'!$G$6:$G$121,"POSTED"),SUMIFS('SOURCE DATA'!$H$6:$H$121,'SOURCE DATA'!$B$6:$B$121,$A11,'SOURCE DATA'!$D$6:$D$121,'DASHBOARD'!$D$5,'SOURCE DATA'!$E$6:$E$121,"Revenue",'SOURCE DATA'!$F$6:$F$121,"Actual",'SOURCE DATA'!$G$6:$G$121,"POSTED"))</x:f>
        <x:v>295085.19</x:v>
      </x:c>
      <x:c r="D11" s="46" t="n">
        <x:f>IF('DASHBOARD'!$D$5="All Units",SUMIFS('SOURCE DATA'!$H$6:$H$121,'SOURCE DATA'!$B$6:$B$121,$A11,'SOURCE DATA'!$E$6:$E$121,"Revenue",'SOURCE DATA'!$F$6:$F$121,"Budget",'SOURCE DATA'!$G$6:$G$121,"POSTED"),SUMIFS('SOURCE DATA'!$H$6:$H$121,'SOURCE DATA'!$B$6:$B$121,$A11,'SOURCE DATA'!$D$6:$D$121,'DASHBOARD'!$D$5,'SOURCE DATA'!$E$6:$E$121,"Revenue",'SOURCE DATA'!$F$6:$F$121,"Budget",'SOURCE DATA'!$G$6:$G$121,"POSTED"))</x:f>
        <x:v>294270</x:v>
      </x:c>
      <x:c r="E11" s="46" t="n">
        <x:f>IF('DASHBOARD'!$D$5="All Units",SUMIFS('SOURCE DATA'!$H$6:$H$121,'SOURCE DATA'!$B$6:$B$121,$A11,'SOURCE DATA'!$E$6:$E$121,"Direct Costs",'SOURCE DATA'!$F$6:$F$121,"Actual",'SOURCE DATA'!$G$6:$G$121,"POSTED"),SUMIFS('SOURCE DATA'!$H$6:$H$121,'SOURCE DATA'!$B$6:$B$121,$A11,'SOURCE DATA'!$D$6:$D$121,'DASHBOARD'!$D$5,'SOURCE DATA'!$E$6:$E$121,"Direct Costs",'SOURCE DATA'!$F$6:$F$121,"Actual",'SOURCE DATA'!$G$6:$G$121,"POSTED"))</x:f>
        <x:v>159288.74</x:v>
      </x:c>
      <x:c r="F11" s="46" t="n">
        <x:f>IF('DASHBOARD'!$D$5="All Units",SUMIFS('SOURCE DATA'!$H$6:$H$121,'SOURCE DATA'!$B$6:$B$121,$A11,'SOURCE DATA'!$E$6:$E$121,"Direct Costs",'SOURCE DATA'!$F$6:$F$121,"Budget",'SOURCE DATA'!$G$6:$G$121,"POSTED"),SUMIFS('SOURCE DATA'!$H$6:$H$121,'SOURCE DATA'!$B$6:$B$121,$A11,'SOURCE DATA'!$D$6:$D$121,'DASHBOARD'!$D$5,'SOURCE DATA'!$E$6:$E$121,"Direct Costs",'SOURCE DATA'!$F$6:$F$121,"Budget",'SOURCE DATA'!$G$6:$G$121,"POSTED"))</x:f>
        <x:v>160058.4</x:v>
      </x:c>
      <x:c r="G11" s="46" t="n">
        <x:f>IF('DASHBOARD'!$D$5="All Units",SUMIFS('SOURCE DATA'!$H$6:$H$121,'SOURCE DATA'!$B$6:$B$121,$A11,'SOURCE DATA'!$E$6:$E$121,"Operating Costs",'SOURCE DATA'!$F$6:$F$121,"Actual",'SOURCE DATA'!$G$6:$G$121,"POSTED"),SUMIFS('SOURCE DATA'!$H$6:$H$121,'SOURCE DATA'!$B$6:$B$121,$A11,'SOURCE DATA'!$D$6:$D$121,'DASHBOARD'!$D$5,'SOURCE DATA'!$E$6:$E$121,"Operating Costs",'SOURCE DATA'!$F$6:$F$121,"Actual",'SOURCE DATA'!$G$6:$G$121,"POSTED"))</x:f>
        <x:v>75291.28</x:v>
      </x:c>
      <x:c r="H11" s="46" t="n">
        <x:f>IF('DASHBOARD'!$D$5="All Units",SUMIFS('SOURCE DATA'!$H$6:$H$121,'SOURCE DATA'!$B$6:$B$121,$A11,'SOURCE DATA'!$E$6:$E$121,"Operating Costs",'SOURCE DATA'!$F$6:$F$121,"Budget",'SOURCE DATA'!$G$6:$G$121,"POSTED"),SUMIFS('SOURCE DATA'!$H$6:$H$121,'SOURCE DATA'!$B$6:$B$121,$A11,'SOURCE DATA'!$D$6:$D$121,'DASHBOARD'!$D$5,'SOURCE DATA'!$E$6:$E$121,"Operating Costs",'SOURCE DATA'!$F$6:$F$121,"Budget",'SOURCE DATA'!$G$6:$G$121,"POSTED"))</x:f>
        <x:v>72859.2</x:v>
      </x:c>
      <x:c r="I11" s="46" t="n">
        <x:f>C11-E11-G11</x:f>
        <x:v>60505.17000000001</x:v>
      </x:c>
      <x:c r="J11" s="46" t="n">
        <x:f>D11-F11-H11</x:f>
        <x:v>61352.40000000001</x:v>
      </x:c>
      <x:c r="K11" s="46" t="n">
        <x:f>I11-J11</x:f>
        <x:v>-847.2299999999959</x:v>
      </x:c>
      <x:c r="L11" s="50" t="n">
        <x:f>IFERROR(I11/C11,0)</x:f>
        <x:v>0.20504305892139152</x:v>
      </x:c>
      <x:c r="M11" s="50" t="n">
        <x:f>IFERROR(J11/D11,0)</x:f>
        <x:v>0.20849016209603427</x:v>
      </x:c>
      <x:c r="N11" s="56" t="n">
        <x:f>IF('DASHBOARD'!$D$5="All Units",COUNTIFS('SOURCE DATA'!$B$6:$B$121,$A11,'SOURCE DATA'!$G$6:$G$121,"POSTED"),COUNTIFS('SOURCE DATA'!$B$6:$B$121,$A11,'SOURCE DATA'!$D$6:$D$121,'DASHBOARD'!$D$5,'SOURCE DATA'!$G$6:$G$121,"POSTED"))</x:f>
        <x:v>18</x:v>
      </x:c>
    </x:row>
    <x:row r="12">
      <x:c r="A12" t="n">
        <x:v>5</x:v>
      </x:c>
      <x:c r="B12" t="str">
        <x:v>May</x:v>
      </x:c>
      <x:c r="C12" s="46" t="n">
        <x:f>IF('DASHBOARD'!$D$5="All Units",SUMIFS('SOURCE DATA'!$H$6:$H$121,'SOURCE DATA'!$B$6:$B$121,$A12,'SOURCE DATA'!$E$6:$E$121,"Revenue",'SOURCE DATA'!$F$6:$F$121,"Actual",'SOURCE DATA'!$G$6:$G$121,"POSTED"),SUMIFS('SOURCE DATA'!$H$6:$H$121,'SOURCE DATA'!$B$6:$B$121,$A12,'SOURCE DATA'!$D$6:$D$121,'DASHBOARD'!$D$5,'SOURCE DATA'!$E$6:$E$121,"Revenue",'SOURCE DATA'!$F$6:$F$121,"Actual",'SOURCE DATA'!$G$6:$G$121,"POSTED"))</x:f>
        <x:v>310945.06</x:v>
      </x:c>
      <x:c r="D12" s="46" t="n">
        <x:f>IF('DASHBOARD'!$D$5="All Units",SUMIFS('SOURCE DATA'!$H$6:$H$121,'SOURCE DATA'!$B$6:$B$121,$A12,'SOURCE DATA'!$E$6:$E$121,"Revenue",'SOURCE DATA'!$F$6:$F$121,"Budget",'SOURCE DATA'!$G$6:$G$121,"POSTED"),SUMIFS('SOURCE DATA'!$H$6:$H$121,'SOURCE DATA'!$B$6:$B$121,$A12,'SOURCE DATA'!$D$6:$D$121,'DASHBOARD'!$D$5,'SOURCE DATA'!$E$6:$E$121,"Revenue",'SOURCE DATA'!$F$6:$F$121,"Budget",'SOURCE DATA'!$G$6:$G$121,"POSTED"))</x:f>
        <x:v>320235</x:v>
      </x:c>
      <x:c r="E12" s="46" t="n">
        <x:f>IF('DASHBOARD'!$D$5="All Units",SUMIFS('SOURCE DATA'!$H$6:$H$121,'SOURCE DATA'!$B$6:$B$121,$A12,'SOURCE DATA'!$E$6:$E$121,"Direct Costs",'SOURCE DATA'!$F$6:$F$121,"Actual",'SOURCE DATA'!$G$6:$G$121,"POSTED"),SUMIFS('SOURCE DATA'!$H$6:$H$121,'SOURCE DATA'!$B$6:$B$121,$A12,'SOURCE DATA'!$D$6:$D$121,'DASHBOARD'!$D$5,'SOURCE DATA'!$E$6:$E$121,"Direct Costs",'SOURCE DATA'!$F$6:$F$121,"Actual",'SOURCE DATA'!$G$6:$G$121,"POSTED"))</x:f>
        <x:v>173027.15</x:v>
      </x:c>
      <x:c r="F12" s="46" t="n">
        <x:f>IF('DASHBOARD'!$D$5="All Units",SUMIFS('SOURCE DATA'!$H$6:$H$121,'SOURCE DATA'!$B$6:$B$121,$A12,'SOURCE DATA'!$E$6:$E$121,"Direct Costs",'SOURCE DATA'!$F$6:$F$121,"Budget",'SOURCE DATA'!$G$6:$G$121,"POSTED"),SUMIFS('SOURCE DATA'!$H$6:$H$121,'SOURCE DATA'!$B$6:$B$121,$A12,'SOURCE DATA'!$D$6:$D$121,'DASHBOARD'!$D$5,'SOURCE DATA'!$E$6:$E$121,"Direct Costs",'SOURCE DATA'!$F$6:$F$121,"Budget",'SOURCE DATA'!$G$6:$G$121,"POSTED"))</x:f>
        <x:v>174181.2</x:v>
      </x:c>
      <x:c r="G12" s="46" t="n">
        <x:f>IF('DASHBOARD'!$D$5="All Units",SUMIFS('SOURCE DATA'!$H$6:$H$121,'SOURCE DATA'!$B$6:$B$121,$A12,'SOURCE DATA'!$E$6:$E$121,"Operating Costs",'SOURCE DATA'!$F$6:$F$121,"Actual",'SOURCE DATA'!$G$6:$G$121,"POSTED"),SUMIFS('SOURCE DATA'!$H$6:$H$121,'SOURCE DATA'!$B$6:$B$121,$A12,'SOURCE DATA'!$D$6:$D$121,'DASHBOARD'!$D$5,'SOURCE DATA'!$E$6:$E$121,"Operating Costs",'SOURCE DATA'!$F$6:$F$121,"Actual",'SOURCE DATA'!$G$6:$G$121,"POSTED"))</x:f>
        <x:v>74529.38</x:v>
      </x:c>
      <x:c r="H12" s="46" t="n">
        <x:f>IF('DASHBOARD'!$D$5="All Units",SUMIFS('SOURCE DATA'!$H$6:$H$121,'SOURCE DATA'!$B$6:$B$121,$A12,'SOURCE DATA'!$E$6:$E$121,"Operating Costs",'SOURCE DATA'!$F$6:$F$121,"Budget",'SOURCE DATA'!$G$6:$G$121,"POSTED"),SUMIFS('SOURCE DATA'!$H$6:$H$121,'SOURCE DATA'!$B$6:$B$121,$A12,'SOURCE DATA'!$D$6:$D$121,'DASHBOARD'!$D$5,'SOURCE DATA'!$E$6:$E$121,"Operating Costs",'SOURCE DATA'!$F$6:$F$121,"Budget",'SOURCE DATA'!$G$6:$G$121,"POSTED"))</x:f>
        <x:v>73847.6</x:v>
      </x:c>
      <x:c r="I12" s="46" t="n">
        <x:f>C12-E12-G12</x:f>
        <x:v>63388.53</x:v>
      </x:c>
      <x:c r="J12" s="46" t="n">
        <x:f>D12-F12-H12</x:f>
        <x:v>72206.19999999998</x:v>
      </x:c>
      <x:c r="K12" s="46" t="n">
        <x:f>I12-J12</x:f>
        <x:v>-8817.669999999984</x:v>
      </x:c>
      <x:c r="L12" s="50" t="n">
        <x:f>IFERROR(I12/C12,0)</x:f>
        <x:v>0.2038576525383616</x:v>
      </x:c>
      <x:c r="M12" s="50" t="n">
        <x:f>IFERROR(J12/D12,0)</x:f>
        <x:v>0.22547878901431756</x:v>
      </x:c>
      <x:c r="N12" s="56" t="n">
        <x:f>IF('DASHBOARD'!$D$5="All Units",COUNTIFS('SOURCE DATA'!$B$6:$B$121,$A12,'SOURCE DATA'!$G$6:$G$121,"POSTED"),COUNTIFS('SOURCE DATA'!$B$6:$B$121,$A12,'SOURCE DATA'!$D$6:$D$121,'DASHBOARD'!$D$5,'SOURCE DATA'!$G$6:$G$121,"POSTED"))</x:f>
        <x:v>19</x:v>
      </x:c>
    </x:row>
    <x:row r="13">
      <x:c r="A13" t="n">
        <x:v>6</x:v>
      </x:c>
      <x:c r="B13" t="str">
        <x:v>June</x:v>
      </x:c>
      <x:c r="C13" s="46" t="n">
        <x:f>IF('DASHBOARD'!$D$5="All Units",SUMIFS('SOURCE DATA'!$H$6:$H$121,'SOURCE DATA'!$B$6:$B$121,$A13,'SOURCE DATA'!$E$6:$E$121,"Revenue",'SOURCE DATA'!$F$6:$F$121,"Actual",'SOURCE DATA'!$G$6:$G$121,"POSTED"),SUMIFS('SOURCE DATA'!$H$6:$H$121,'SOURCE DATA'!$B$6:$B$121,$A13,'SOURCE DATA'!$D$6:$D$121,'DASHBOARD'!$D$5,'SOURCE DATA'!$E$6:$E$121,"Revenue",'SOURCE DATA'!$F$6:$F$121,"Actual",'SOURCE DATA'!$G$6:$G$121,"POSTED"))</x:f>
        <x:v>330958.32999999996</x:v>
      </x:c>
      <x:c r="D13" s="46" t="n">
        <x:f>IF('DASHBOARD'!$D$5="All Units",SUMIFS('SOURCE DATA'!$H$6:$H$121,'SOURCE DATA'!$B$6:$B$121,$A13,'SOURCE DATA'!$E$6:$E$121,"Revenue",'SOURCE DATA'!$F$6:$F$121,"Budget",'SOURCE DATA'!$G$6:$G$121,"POSTED"),SUMIFS('SOURCE DATA'!$H$6:$H$121,'SOURCE DATA'!$B$6:$B$121,$A13,'SOURCE DATA'!$D$6:$D$121,'DASHBOARD'!$D$5,'SOURCE DATA'!$E$6:$E$121,"Revenue",'SOURCE DATA'!$F$6:$F$121,"Budget",'SOURCE DATA'!$G$6:$G$121,"POSTED"))</x:f>
        <x:v>328890</x:v>
      </x:c>
      <x:c r="E13" s="46" t="n">
        <x:f>IF('DASHBOARD'!$D$5="All Units",SUMIFS('SOURCE DATA'!$H$6:$H$121,'SOURCE DATA'!$B$6:$B$121,$A13,'SOURCE DATA'!$E$6:$E$121,"Direct Costs",'SOURCE DATA'!$F$6:$F$121,"Actual",'SOURCE DATA'!$G$6:$G$121,"POSTED"),SUMIFS('SOURCE DATA'!$H$6:$H$121,'SOURCE DATA'!$B$6:$B$121,$A13,'SOURCE DATA'!$D$6:$D$121,'DASHBOARD'!$D$5,'SOURCE DATA'!$E$6:$E$121,"Direct Costs",'SOURCE DATA'!$F$6:$F$121,"Actual",'SOURCE DATA'!$G$6:$G$121,"POSTED"))</x:f>
        <x:v>174886.96</x:v>
      </x:c>
      <x:c r="F13" s="46" t="n">
        <x:f>IF('DASHBOARD'!$D$5="All Units",SUMIFS('SOURCE DATA'!$H$6:$H$121,'SOURCE DATA'!$B$6:$B$121,$A13,'SOURCE DATA'!$E$6:$E$121,"Direct Costs",'SOURCE DATA'!$F$6:$F$121,"Budget",'SOURCE DATA'!$G$6:$G$121,"POSTED"),SUMIFS('SOURCE DATA'!$H$6:$H$121,'SOURCE DATA'!$B$6:$B$121,$A13,'SOURCE DATA'!$D$6:$D$121,'DASHBOARD'!$D$5,'SOURCE DATA'!$E$6:$E$121,"Direct Costs",'SOURCE DATA'!$F$6:$F$121,"Budget",'SOURCE DATA'!$G$6:$G$121,"POSTED"))</x:f>
        <x:v>178888.8</x:v>
      </x:c>
      <x:c r="G13" s="46" t="n">
        <x:f>IF('DASHBOARD'!$D$5="All Units",SUMIFS('SOURCE DATA'!$H$6:$H$121,'SOURCE DATA'!$B$6:$B$121,$A13,'SOURCE DATA'!$E$6:$E$121,"Operating Costs",'SOURCE DATA'!$F$6:$F$121,"Actual",'SOURCE DATA'!$G$6:$G$121,"POSTED"),SUMIFS('SOURCE DATA'!$H$6:$H$121,'SOURCE DATA'!$B$6:$B$121,$A13,'SOURCE DATA'!$D$6:$D$121,'DASHBOARD'!$D$5,'SOURCE DATA'!$E$6:$E$121,"Operating Costs",'SOURCE DATA'!$F$6:$F$121,"Actual",'SOURCE DATA'!$G$6:$G$121,"POSTED"))</x:f>
        <x:v>76214.75</x:v>
      </x:c>
      <x:c r="H13" s="46" t="n">
        <x:f>IF('DASHBOARD'!$D$5="All Units",SUMIFS('SOURCE DATA'!$H$6:$H$121,'SOURCE DATA'!$B$6:$B$121,$A13,'SOURCE DATA'!$E$6:$E$121,"Operating Costs",'SOURCE DATA'!$F$6:$F$121,"Budget",'SOURCE DATA'!$G$6:$G$121,"POSTED"),SUMIFS('SOURCE DATA'!$H$6:$H$121,'SOURCE DATA'!$B$6:$B$121,$A13,'SOURCE DATA'!$D$6:$D$121,'DASHBOARD'!$D$5,'SOURCE DATA'!$E$6:$E$121,"Operating Costs",'SOURCE DATA'!$F$6:$F$121,"Budget",'SOURCE DATA'!$G$6:$G$121,"POSTED"))</x:f>
        <x:v>74836</x:v>
      </x:c>
      <x:c r="I13" s="46" t="n">
        <x:f>C13-E13-G13</x:f>
        <x:v>79856.61999999997</x:v>
      </x:c>
      <x:c r="J13" s="46" t="n">
        <x:f>D13-F13-H13</x:f>
        <x:v>75165.20000000001</x:v>
      </x:c>
      <x:c r="K13" s="46" t="n">
        <x:f>I13-J13</x:f>
        <x:v>4691.419999999955</x:v>
      </x:c>
      <x:c r="L13" s="50" t="n">
        <x:f>IFERROR(I13/C13,0)</x:f>
        <x:v>0.24128904687185235</x:v>
      </x:c>
      <x:c r="M13" s="50" t="n">
        <x:f>IFERROR(J13/D13,0)</x:f>
        <x:v>0.22854206573626443</x:v>
      </x:c>
      <x:c r="N13" s="56" t="n">
        <x:f>IF('DASHBOARD'!$D$5="All Units",COUNTIFS('SOURCE DATA'!$B$6:$B$121,$A13,'SOURCE DATA'!$G$6:$G$121,"POSTED"),COUNTIFS('SOURCE DATA'!$B$6:$B$121,$A13,'SOURCE DATA'!$D$6:$D$121,'DASHBOARD'!$D$5,'SOURCE DATA'!$G$6:$G$121,"POSTED"))</x:f>
        <x:v>19</x:v>
      </x:c>
    </x:row>
    <x:row r="14">
      <x:c r="C14" s="38"/>
      <x:c r="D14" s="38"/>
      <x:c r="E14" s="38"/>
      <x:c r="F14" s="38"/>
      <x:c r="G14" s="38"/>
      <x:c r="H14" s="38"/>
      <x:c r="I14" s="38"/>
      <x:c r="J14" s="38"/>
      <x:c r="K14" s="38"/>
      <x:c r="L14" s="51"/>
      <x:c r="M14" s="51"/>
      <x:c r="N14" s="57"/>
    </x:row>
    <x:row r="15" ht="26" customHeight="1">
      <x:c r="A15" s="42" t="str"/>
      <x:c r="B15" s="42" t="str">
        <x:v>6-MONTH TOTAL</x:v>
      </x:c>
      <x:c r="C15" s="47" t="n">
        <x:f>SUM(C8:C13)</x:f>
        <x:v>1783612.5899999999</x:v>
      </x:c>
      <x:c r="D15" s="47" t="n">
        <x:f>SUM(D8:D13)</x:f>
        <x:v>1788700</x:v>
      </x:c>
      <x:c r="E15" s="47" t="n">
        <x:f>SUM(E8:E13)</x:f>
        <x:v>967514.26</x:v>
      </x:c>
      <x:c r="F15" s="47" t="n">
        <x:f>SUM(F8:F13)</x:f>
        <x:v>972904</x:v>
      </x:c>
      <x:c r="G15" s="47" t="n">
        <x:f>SUM(G8:G13)</x:f>
        <x:v>442637.04000000004</x:v>
      </x:c>
      <x:c r="H15" s="47" t="n">
        <x:f>SUM(H8:H13)</x:f>
        <x:v>434190</x:v>
      </x:c>
      <x:c r="I15" s="47" t="n">
        <x:f>SUM(I8:I13)</x:f>
        <x:v>373461.29000000004</x:v>
      </x:c>
      <x:c r="J15" s="47" t="n">
        <x:f>SUM(J8:J13)</x:f>
        <x:v>381606.00000000006</x:v>
      </x:c>
      <x:c r="K15" s="47" t="n">
        <x:f>SUM(K8:K13)</x:f>
        <x:v>-8144.710000000021</x:v>
      </x:c>
      <x:c r="L15" s="52" t="n">
        <x:f>IFERROR(I15/C15,0)</x:f>
        <x:v>0.20938475770682918</x:v>
      </x:c>
      <x:c r="M15" s="52" t="n">
        <x:f>IFERROR(J15/D15,0)</x:f>
        <x:v>0.21334265108738193</x:v>
      </x:c>
      <x:c r="N15" s="58" t="n">
        <x:f>SUM(N8:N13)</x:f>
        <x:v>110</x:v>
      </x:c>
    </x:row>
    <x:row r="18" ht="25" customHeight="1">
      <x:c r="A18" s="62" t="str">
        <x:v>Signed amount rule: Cost fields represent expenses as positive numbers and credits as negatives. Operating Contribution is a teaching proxy (Revenue − Direct Costs − Operating Costs), not necessarily EBITDA.</x:v>
      </x:c>
      <x:c r="B18" s="62"/>
      <x:c r="C18" s="62"/>
      <x:c r="D18" s="62"/>
      <x:c r="E18" s="62"/>
      <x:c r="F18" s="62"/>
      <x:c r="G18" s="62"/>
      <x:c r="H18" s="62"/>
      <x:c r="I18" s="62"/>
      <x:c r="J18" s="62"/>
      <x:c r="K18" s="62"/>
      <x:c r="L18" s="62"/>
      <x:c r="M18" s="62"/>
      <x:c r="N18" s="62"/>
    </x:row>
    <x:row r="19" ht="25" customHeight="1">
      <x:c r="A19" s="62"/>
      <x:c r="B19" s="62"/>
      <x:c r="C19" s="62"/>
      <x:c r="D19" s="62"/>
      <x:c r="E19" s="62"/>
      <x:c r="F19" s="62"/>
      <x:c r="G19" s="62"/>
      <x:c r="H19" s="62"/>
      <x:c r="I19" s="62"/>
      <x:c r="J19" s="62"/>
      <x:c r="K19" s="62"/>
      <x:c r="L19" s="62"/>
      <x:c r="M19" s="62"/>
      <x:c r="N19" s="62"/>
    </x:row>
  </x:sheetData>
  <x:mergeCells>
    <x:mergeCell ref="A1:N2"/>
    <x:mergeCell ref="A3:N3"/>
    <x:mergeCell ref="A18:N1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1" hidden="0" customWidth="1"/>
    <x:col min="2" max="2" width="26" hidden="0" customWidth="1"/>
    <x:col min="3" max="3" width="26" hidden="0" customWidth="1"/>
    <x:col min="4" max="4" width="20" hidden="0" customWidth="1"/>
    <x:col min="5" max="5" width="17" hidden="0" customWidth="1"/>
    <x:col min="6" max="6" width="17" hidden="0" customWidth="1"/>
  </x:cols>
  <x:sheetData>
    <x:row r="1" ht="27" customHeight="1">
      <x:c r="A1" s="4" t="str">
        <x:v>QUALITY ASSURANCE  |  INDEPENDENT CONTROLS</x:v>
      </x:c>
      <x:c r="B1" s="4"/>
      <x:c r="C1" s="4"/>
      <x:c r="D1" s="4"/>
      <x:c r="E1" s="4"/>
      <x:c r="F1" s="4"/>
    </x:row>
    <x:row r="2" ht="27" customHeight="1">
      <x:c r="A2" s="4"/>
      <x:c r="B2" s="4"/>
      <x:c r="C2" s="4"/>
      <x:c r="D2" s="4"/>
      <x:c r="E2" s="4"/>
      <x:c r="F2" s="4"/>
    </x:row>
    <x:row r="3" ht="27" customHeight="1">
      <x:c r="A3" s="10" t="str">
        <x:v>Formula-based workbook checks  •  Change DASHBOARD unit selection and verify PASS statuses</x:v>
      </x:c>
      <x:c r="B3" s="10"/>
      <x:c r="C3" s="10"/>
      <x:c r="D3" s="10"/>
      <x:c r="E3" s="10"/>
      <x:c r="F3" s="10"/>
    </x:row>
    <x:row r="6" ht="35" customHeight="1">
      <x:c r="A6" s="17" t="str">
        <x:v>Control</x:v>
      </x:c>
      <x:c r="B6" s="17" t="str">
        <x:v>Actual</x:v>
      </x:c>
      <x:c r="C6" s="17" t="str">
        <x:v>Expected / Reference</x:v>
      </x:c>
      <x:c r="D6" s="17" t="str">
        <x:v>Status</x:v>
      </x:c>
    </x:row>
    <x:row r="7" ht="28" customHeight="1">
      <x:c r="A7" t="str">
        <x:v>POSTED source row count</x:v>
      </x:c>
      <x:c r="B7" s="38" t="n">
        <x:f>COUNTIF('SOURCE DATA'!$G$6:$G$121,"POSTED")</x:f>
        <x:v>110</x:v>
      </x:c>
      <x:c r="C7" s="38" t="n">
        <x:v>110</x:v>
      </x:c>
      <x:c r="D7" t="str">
        <x:f>IF(ABS(B7-C7)&lt;0.005,"PASS","CHECK")</x:f>
        <x:v>PASS</x:v>
      </x:c>
    </x:row>
    <x:row r="8" ht="28" customHeight="1">
      <x:c r="A8" t="str">
        <x:v>DRAFT source row count</x:v>
      </x:c>
      <x:c r="B8" s="38" t="n">
        <x:f>COUNTIF('SOURCE DATA'!$G$6:$G$121,"DRAFT")</x:f>
        <x:v>6</x:v>
      </x:c>
      <x:c r="C8" s="38" t="n">
        <x:v>6</x:v>
      </x:c>
      <x:c r="D8" t="str">
        <x:f>IF(ABS(B8-C8)&lt;0.005,"PASS","CHECK")</x:f>
        <x:v>PASS</x:v>
      </x:c>
    </x:row>
    <x:row r="9" ht="28" customHeight="1">
      <x:c r="A9" t="str">
        <x:v>Source refunds / credits count</x:v>
      </x:c>
      <x:c r="B9" s="38" t="n">
        <x:f>COUNTIFS('SOURCE DATA'!$G$6:$G$121,"POSTED",'SOURCE DATA'!$H$6:$H$121,"&lt;0")</x:f>
        <x:v>2</x:v>
      </x:c>
      <x:c r="C9" s="38" t="n">
        <x:v>2</x:v>
      </x:c>
      <x:c r="D9" t="str">
        <x:f>IF(ABS(B9-C9)&lt;0.005,"PASS","CHECK")</x:f>
        <x:v>PASS</x:v>
      </x:c>
    </x:row>
    <x:row r="10" ht="28" customHeight="1">
      <x:c r="A10" t="str">
        <x:v>Revenue aggregate cross-check</x:v>
      </x:c>
      <x:c r="B10" s="38" t="n">
        <x:f>IF('DASHBOARD'!$D$5="All Units",SUMIFS('SOURCE DATA'!$H$6:$H$121,'SOURCE DATA'!$G$6:$G$121,"POSTED",'SOURCE DATA'!$E$6:$E$121,"Revenue",'SOURCE DATA'!$F$6:$F$121,"Actual"),SUMIFS('SOURCE DATA'!$H$6:$H$121,'SOURCE DATA'!$G$6:$G$121,"POSTED",'SOURCE DATA'!$E$6:$E$121,"Revenue",'SOURCE DATA'!$F$6:$F$121,"Actual",'SOURCE DATA'!$D$6:$D$121,'DASHBOARD'!$D$5))</x:f>
        <x:v>1783612.5899999999</x:v>
      </x:c>
      <x:c r="C10" s="38" t="n">
        <x:f>'MONTHLY MODEL'!C15</x:f>
        <x:v>1783612.5899999999</x:v>
      </x:c>
      <x:c r="D10" t="str">
        <x:f>IF(ABS(B10-C10)&lt;0.005,"PASS","CHECK")</x:f>
        <x:v>PASS</x:v>
      </x:c>
    </x:row>
    <x:row r="11" ht="28" customHeight="1">
      <x:c r="A11" t="str">
        <x:v>Direct Costs aggregate cross-check</x:v>
      </x:c>
      <x:c r="B11" s="38" t="n">
        <x:f>IF('DASHBOARD'!$D$5="All Units",SUMIFS('SOURCE DATA'!$H$6:$H$121,'SOURCE DATA'!$G$6:$G$121,"POSTED",'SOURCE DATA'!$E$6:$E$121,"Direct Costs",'SOURCE DATA'!$F$6:$F$121,"Actual"),SUMIFS('SOURCE DATA'!$H$6:$H$121,'SOURCE DATA'!$G$6:$G$121,"POSTED",'SOURCE DATA'!$E$6:$E$121,"Direct Costs",'SOURCE DATA'!$F$6:$F$121,"Actual",'SOURCE DATA'!$D$6:$D$121,'DASHBOARD'!$D$5))</x:f>
        <x:v>967514.26</x:v>
      </x:c>
      <x:c r="C11" s="38" t="n">
        <x:f>'MONTHLY MODEL'!E15</x:f>
        <x:v>967514.26</x:v>
      </x:c>
      <x:c r="D11" t="str">
        <x:f>IF(ABS(B11-C11)&lt;0.005,"PASS","CHECK")</x:f>
        <x:v>PASS</x:v>
      </x:c>
    </x:row>
    <x:row r="12" ht="28" customHeight="1">
      <x:c r="A12" t="str">
        <x:v>Operating Costs aggregate cross-check</x:v>
      </x:c>
      <x:c r="B12" s="38" t="n">
        <x:f>IF('DASHBOARD'!$D$5="All Units",SUMIFS('SOURCE DATA'!$H$6:$H$121,'SOURCE DATA'!$G$6:$G$121,"POSTED",'SOURCE DATA'!$E$6:$E$121,"Operating Costs",'SOURCE DATA'!$F$6:$F$121,"Actual"),SUMIFS('SOURCE DATA'!$H$6:$H$121,'SOURCE DATA'!$G$6:$G$121,"POSTED",'SOURCE DATA'!$E$6:$E$121,"Operating Costs",'SOURCE DATA'!$F$6:$F$121,"Actual",'SOURCE DATA'!$D$6:$D$121,'DASHBOARD'!$D$5))</x:f>
        <x:v>442637.04</x:v>
      </x:c>
      <x:c r="C12" s="38" t="n">
        <x:f>'MONTHLY MODEL'!G15</x:f>
        <x:v>442637.04000000004</x:v>
      </x:c>
      <x:c r="D12" t="str">
        <x:f>IF(ABS(B12-C12)&lt;0.005,"PASS","CHECK")</x:f>
        <x:v>PASS</x:v>
      </x:c>
    </x:row>
    <x:row r="13" ht="28" customHeight="1">
      <x:c r="A13" t="str">
        <x:v>Contribution arithmetic</x:v>
      </x:c>
      <x:c r="B13" s="38" t="n">
        <x:f>'MONTHLY MODEL'!I15</x:f>
        <x:v>373461.29000000004</x:v>
      </x:c>
      <x:c r="C13" s="38" t="n">
        <x:f>'MONTHLY MODEL'!C15-'MONTHLY MODEL'!E15-'MONTHLY MODEL'!G15</x:f>
        <x:v>373461.2899999998</x:v>
      </x:c>
      <x:c r="D13" t="str">
        <x:f>IF(ABS(B13-C13)&lt;0.005,"PASS","CHECK")</x:f>
        <x:v>PASS</x:v>
      </x:c>
    </x:row>
    <x:row r="14" ht="28" customHeight="1">
      <x:c r="A14" t="str">
        <x:v>Monthly rows completed</x:v>
      </x:c>
      <x:c r="B14" s="38" t="n">
        <x:f>COUNT('MONTHLY MODEL'!C8:C13)</x:f>
        <x:v>6</x:v>
      </x:c>
      <x:c r="C14" s="38" t="n">
        <x:v>6</x:v>
      </x:c>
      <x:c r="D14" t="str">
        <x:f>IF(ABS(B14-C14)&lt;0.005,"PASS","CHECK")</x:f>
        <x:v>PASS</x:v>
      </x:c>
    </x:row>
    <x:row r="15" ht="28" customHeight="1">
      <x:c r="A15" t="str">
        <x:v>Posted row count by selector</x:v>
      </x:c>
      <x:c r="B15" s="38" t="n">
        <x:f>'MONTHLY MODEL'!N15</x:f>
        <x:v>110</x:v>
      </x:c>
      <x:c r="C15" s="38" t="n">
        <x:f>IF('DASHBOARD'!$D$5="All Units",COUNTIF('SOURCE DATA'!$G$6:$G$121,"POSTED"),COUNTIFS('SOURCE DATA'!$G$6:$G$121,"POSTED",'SOURCE DATA'!$D$6:$D$121,'DASHBOARD'!$D$5))</x:f>
        <x:v>110</x:v>
      </x:c>
      <x:c r="D15" t="str">
        <x:f>IF(ABS(B15-C15)&lt;0.005,"PASS","CHECK")</x:f>
        <x:v>PASS</x:v>
      </x:c>
    </x:row>
    <x:row r="19" ht="23" customHeight="1">
      <x:c r="A19" s="94" t="str">
        <x:v>The contribution proxy is not a financial statement audit. PASS controls do not prove that the underlying business entries were authorised or economically valid.</x:v>
      </x:c>
      <x:c r="B19" s="94"/>
      <x:c r="C19" s="94"/>
      <x:c r="D19" s="94"/>
      <x:c r="E19" s="94"/>
      <x:c r="F19" s="94"/>
    </x:row>
    <x:row r="20" ht="23" customHeight="1">
      <x:c r="A20" s="94"/>
      <x:c r="B20" s="94"/>
      <x:c r="C20" s="94"/>
      <x:c r="D20" s="94"/>
      <x:c r="E20" s="94"/>
      <x:c r="F20" s="94"/>
    </x:row>
  </x:sheetData>
  <x:mergeCells>
    <x:mergeCell ref="A1:F2"/>
    <x:mergeCell ref="A3:F3"/>
    <x:mergeCell ref="A19:F20"/>
  </x:mergeCells>
  <x:conditionalFormatting sqref="D7:D15">
    <x:cfRule type="expression" dxfId="2" priority="1">
      <x:formula>D7="CHECK"</x:formula>
    </x:cfRule>
    <x:cfRule type="expression" dxfId="3" priority="2">
      <x:formula>D7="PASS"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85" hidden="0" customWidth="1"/>
    <x:col min="3" max="3" width="61" hidden="0" customWidth="1"/>
  </x:cols>
  <x:sheetData>
    <x:row r="1" ht="27" customHeight="1">
      <x:c r="A1" s="4" t="str">
        <x:v>FORMULA GUIDE  |  EXCEL FINANCIAL DASHBOARDS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7" customHeight="1">
      <x:c r="A3" s="10" t="str">
        <x:v>Reference patterns and common pitfalls  •  Uses native Excel 365 functions  •  Formula examples use the case workbook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6" ht="35" customHeight="1">
      <x:c r="A6" s="17" t="str">
        <x:v>Purpose</x:v>
      </x:c>
      <x:c r="B6" s="17" t="str">
        <x:v>Example syntax or reference</x:v>
      </x:c>
      <x:c r="C6" s="17" t="str">
        <x:v>What it prevents</x:v>
      </x:c>
    </x:row>
    <x:row r="7" ht="65" customHeight="1">
      <x:c r="A7" s="99" t="str">
        <x:v>SUMIFS — posted Actual Revenue</x:v>
      </x:c>
      <x:c r="B7" s="99" t="str">
        <x:v>=SUMIFS('SOURCE DATA'!$H$6:$H$121,'SOURCE DATA'!$B$6:$B$121,$A8,'SOURCE DATA'!$E$6:$E$121,"Revenue",'SOURCE DATA'!$F$6:$F$121,"Actual",'SOURCE DATA'!$G$6:$G$121,"POSTED")</x:v>
      </x:c>
      <x:c r="C7" s="99" t="str">
        <x:v>Aggregate only approved actual revenue for the selected month; dashboard solution adds the unit-selector branch.</x:v>
      </x:c>
    </x:row>
    <x:row r="8" ht="65" customHeight="1">
      <x:c r="A8" s="99" t="str">
        <x:v>IF — business unit selector</x:v>
      </x:c>
      <x:c r="B8" s="99" t="str">
        <x:v>=IF(DASHBOARD!$D$5="All Units",SUMIFS(...),SUMIFS(...,BusinessUnitRange,DASHBOARD!$D$5))</x:v>
      </x:c>
      <x:c r="C8" s="99" t="str">
        <x:v>When All Units is selected, omit the business-unit criterion; otherwise add it.</x:v>
      </x:c>
    </x:row>
    <x:row r="9" ht="65" customHeight="1">
      <x:c r="A9" s="99" t="str">
        <x:v>Operating contribution</x:v>
      </x:c>
      <x:c r="B9" s="99" t="str">
        <x:v>=ActualRevenue-ActualDirectCosts-ActualOperatingCosts</x:v>
      </x:c>
      <x:c r="C9" s="99" t="str">
        <x:v>Costs are positive by convention; negative supplier credits must reduce total operating costs.</x:v>
      </x:c>
    </x:row>
    <x:row r="10" ht="65" customHeight="1">
      <x:c r="A10" s="99" t="str">
        <x:v>Contribution margin</x:v>
      </x:c>
      <x:c r="B10" s="99" t="str">
        <x:v>=IFERROR(ActualContribution/ActualRevenue,0)</x:v>
      </x:c>
      <x:c r="C10" s="99" t="str">
        <x:v>Do not average monthly margins to get the six-month margin; divide aggregate contribution by aggregate revenue.</x:v>
      </x:c>
    </x:row>
    <x:row r="11" ht="65" customHeight="1">
      <x:c r="A11" s="99" t="str">
        <x:v>Absolute variance</x:v>
      </x:c>
      <x:c r="B11" s="99" t="str">
        <x:v>=ActualContribution-BudgetContribution</x:v>
      </x:c>
      <x:c r="C11" s="99" t="str">
        <x:v>Positive = favourable versus budget; negative = unfavourable, assuming operating contribution is the target metric.</x:v>
      </x:c>
    </x:row>
    <x:row r="12" ht="65" customHeight="1">
      <x:c r="A12" s="99" t="str">
        <x:v>COUNTIFS quality check</x:v>
      </x:c>
      <x:c r="B12" s="99" t="str">
        <x:v>=COUNTIFS(ApprovalStatusRange,"POSTED",BusinessUnitRange,SelectedUnit)</x:v>
      </x:c>
      <x:c r="C12" s="99" t="str">
        <x:v>Use source-row counts to check the model is not silently including draft postings.</x:v>
      </x:c>
    </x:row>
    <x:row r="13" ht="65" customHeight="1">
      <x:c r="A13" s="99" t="str">
        <x:v>Chart source</x:v>
      </x:c>
      <x:c r="B13" s="99" t="str">
        <x:v>MONTHLY MODEL!B8:B13 and C8:D13 / I8:J13</x:v>
      </x:c>
      <x:c r="C13" s="99" t="str">
        <x:v>Always chart aggregated monthly KPI series. Avoid plotting all source rows as if they were individual months.</x:v>
      </x:c>
    </x:row>
    <x:row r="16" ht="23" customHeight="1">
      <x:c r="A16" s="94" t="str">
        <x:v>Formula examples use commas as argument separators (English-language Excel). Some regional installations use semicolons instead.</x:v>
      </x:c>
      <x:c r="B16" s="94"/>
      <x:c r="C16" s="94"/>
      <x:c r="D16" s="94"/>
      <x:c r="E16" s="94"/>
      <x:c r="F16" s="94"/>
      <x:c r="G16" s="94"/>
      <x:c r="H16" s="94"/>
      <x:c r="I16" s="94"/>
      <x:c r="J16" s="94"/>
      <x:c r="K16" s="94"/>
      <x:c r="L16" s="94"/>
    </x:row>
    <x:row r="17" ht="23" customHeight="1">
      <x:c r="A17" s="94"/>
      <x:c r="B17" s="94"/>
      <x:c r="C17" s="94"/>
      <x:c r="D17" s="94"/>
      <x:c r="E17" s="94"/>
      <x:c r="F17" s="94"/>
      <x:c r="G17" s="94"/>
      <x:c r="H17" s="94"/>
      <x:c r="I17" s="94"/>
      <x:c r="J17" s="94"/>
      <x:c r="K17" s="94"/>
      <x:c r="L17" s="94"/>
    </x:row>
    <x:row r="19" ht="23" customHeight="1">
      <x:c r="A19" s="90" t="str">
        <x:v>KPI caution: Operating Contribution as defined in this exercise is a simplified management measure. Do not label it audited operating profit, EBIT or EBITDA without the relevant adjustments and reconciliation.</x:v>
      </x:c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 ht="23" customHeight="1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</x:sheetData>
  <x:mergeCells>
    <x:mergeCell ref="A1:L2"/>
    <x:mergeCell ref="A3:L3"/>
    <x:mergeCell ref="A16:L17"/>
    <x:mergeCell ref="A19:L20"/>
  </x:mergeCells>
  <x:pageMargins left="0.7" right="0.7" top="0.75" bottom="0.75" header="0.3" footer="0.3"/>
</x:worksheet>
</file>