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f9d116694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039903d732a4b94"/>
    <x:sheet xmlns:r="http://schemas.openxmlformats.org/officeDocument/2006/relationships" name="DATA" sheetId="2" r:id="R8f6265c6998342e5"/>
    <x:sheet xmlns:r="http://schemas.openxmlformats.org/officeDocument/2006/relationships" name="SETTINGS" sheetId="3" r:id="R8848f9127a044cb5"/>
    <x:sheet xmlns:r="http://schemas.openxmlformats.org/officeDocument/2006/relationships" name="SUMMARY" sheetId="4" r:id="Rb205735bbfbc4ccf"/>
    <x:sheet xmlns:r="http://schemas.openxmlformats.org/officeDocument/2006/relationships" name="SUPPORTING NOTES" sheetId="5" r:id="R510e87dec3194596"/>
    <x:sheet xmlns:r="http://schemas.openxmlformats.org/officeDocument/2006/relationships" name="QUALITY CHECKS" sheetId="6" r:id="Rf9ba6ca283b94b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[Red](#,##0);–"/>
    <x:numFmt numFmtId="201" formatCode="0.0%;[Red](0.0%);–"/>
  </x:numFmts>
  <x:fonts count="8">
    <x:font>
      <x:sz val="11"/>
      <x:name val="Carlito"/>
    </x:font>
    <x:font>
      <x:b/>
      <x:sz val="17"/>
      <x:color rgb="FFFFFFFF"/>
      <x:name val="Carlito"/>
    </x:font>
    <x:font>
      <x:sz val="10"/>
      <x:color rgb="FF233647"/>
      <x:name val="Carlito"/>
    </x:font>
    <x:font>
      <x:b/>
      <x:sz val="10"/>
      <x:color rgb="FFFFFFFF"/>
      <x:name val="Carlito"/>
    </x:font>
    <x:font>
      <x:b/>
      <x:sz val="11"/>
      <x:color rgb="FFFFFFFF"/>
      <x:name val="Carlito"/>
    </x:font>
    <x:font>
      <x:sz val="11"/>
      <x:color rgb="FF233647"/>
      <x:name val="Carlito"/>
    </x:font>
    <x:font>
      <x:b/>
      <x:sz val="11"/>
      <x:color rgb="FF233647"/>
      <x:name val="Carlito"/>
    </x:font>
    <x:font>
      <x:b/>
      <x:sz val="13"/>
      <x:color rgb="FF0E7455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83348"/>
      </x:patternFill>
    </x:fill>
    <x:fill>
      <x:patternFill patternType="solid">
        <x:fgColor rgb="FFEAF4F5"/>
      </x:patternFill>
    </x:fill>
    <x:fill>
      <x:patternFill patternType="solid">
        <x:fgColor rgb="FF087E83"/>
      </x:patternFill>
    </x:fill>
    <x:fill>
      <x:patternFill patternType="solid">
        <x:fgColor rgb="FFF4FAF7"/>
      </x:patternFill>
    </x:fill>
    <x:fill>
      <x:patternFill patternType="solid">
        <x:fgColor rgb="FFF2F6FA"/>
      </x:patternFill>
    </x:fill>
    <x:fill>
      <x:patternFill patternType="solid">
        <x:fgColor rgb="FFE1F4EC"/>
      </x:patternFill>
    </x:fill>
  </x:fills>
  <x:borders count="2">
    <x:border/>
    <x:border/>
  </x:borders>
  <x:cellStyleXfs count="1">
    <x:xf numFmtId="0" fontId="0" fillId="0" borderId="0"/>
  </x:cellStyleXfs>
  <x:cellXfs count="6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3" fillId="4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/>
    <x:xf numFmtId="200" fontId="3" fillId="4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5" borderId="0" xfId="0" applyNumberFormat="1" applyFont="1" applyFill="1" applyBorder="1"/>
    <x:xf numFmtId="201" fontId="0" fillId="5" borderId="0" xfId="0" applyNumberFormat="1" applyFont="1" applyFill="1" applyBorder="1"/>
    <x:xf numFmtId="0" fontId="0" fillId="5" borderId="0" xfId="0" applyNumberFormat="1" applyFont="1" applyFill="1" applyBorder="1"/>
    <x:xf numFmtId="200" fontId="0" fillId="5" borderId="1" xfId="0" applyNumberFormat="1" applyFont="1" applyFill="1" applyBorder="1"/>
    <x:xf numFmtId="201" fontId="0" fillId="5" borderId="1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20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6" borderId="1" xfId="0" applyNumberFormat="1" applyFont="1" applyFill="1" applyBorder="1"/>
    <x:xf numFmtId="200" fontId="0" fillId="2" borderId="0" xfId="0" applyNumberFormat="1" applyFont="1" applyFill="1" applyBorder="1"/>
    <x:xf numFmtId="201" fontId="0" fillId="2" borderId="0" xfId="0" applyNumberFormat="1" applyFont="1" applyFill="1" applyBorder="1"/>
    <x:xf numFmtId="0" fontId="4" fillId="2" borderId="0" xfId="0" applyNumberFormat="1" applyFont="1" applyFill="1" applyBorder="1"/>
    <x:xf numFmtId="200" fontId="4" fillId="2" borderId="0" xfId="0" applyNumberFormat="1" applyFont="1" applyFill="1" applyBorder="1"/>
    <x:xf numFmtId="201" fontId="4" fillId="2" borderId="0" xfId="0" applyNumberFormat="1" applyFont="1" applyFill="1" applyBorder="1"/>
    <x:xf numFmtId="200" fontId="0" fillId="2" borderId="1" xfId="0" applyNumberFormat="1" applyFont="1" applyFill="1" applyBorder="1"/>
    <x:xf numFmtId="201" fontId="0" fillId="2" borderId="1" xfId="0" applyNumberFormat="1" applyFont="1" applyFill="1" applyBorder="1"/>
    <x:xf numFmtId="0" fontId="4" fillId="2" borderId="1" xfId="0" applyNumberFormat="1" applyFont="1" applyFill="1" applyBorder="1"/>
    <x:xf numFmtId="200" fontId="4" fillId="2" borderId="1" xfId="0" applyNumberFormat="1" applyFont="1" applyFill="1" applyBorder="1"/>
    <x:xf numFmtId="201" fontId="4" fillId="2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0" fillId="7" borderId="1" xfId="0" applyNumberFormat="1" applyFont="1" applyFill="1" applyBorder="1"/>
    <x:xf numFmtId="0" fontId="7" fillId="7" borderId="1" xfId="0" applyNumberFormat="1" applyFont="1" applyFill="1" applyBorder="1"/>
  </x:cellXfs>
  <x:cellStyles count="1">
    <x:cellStyle name="Normal" xfId="0"/>
  </x:cellStyles>
  <x:dxfs count="3">
    <x:dxf>
      <x:font>
        <x:color rgb="FFB42318"/>
      </x:font>
    </x:dxf>
    <x:dxf>
      <x:fill>
        <x:patternFill>
          <x:bgColor rgb="FFFFF1D5"/>
        </x:patternFill>
      </x:fill>
    </x:dxf>
    <x:dxf>
      <x:font>
        <x:color rgb="FFB42318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d094f63634f6d" /><Relationship Type="http://schemas.openxmlformats.org/officeDocument/2006/relationships/theme" Target="/xl/theme/theme1.xml" Id="R7c9fc41185ea4398" /><Relationship Type="http://schemas.openxmlformats.org/officeDocument/2006/relationships/sharedStrings" Target="/xl/sharedStrings.xml" Id="R7fe3f513bfaf44bb" /><Relationship Type="http://schemas.openxmlformats.org/officeDocument/2006/relationships/worksheet" Target="/xl/worksheets/sheet1.xml" Id="R6039903d732a4b94" /><Relationship Type="http://schemas.openxmlformats.org/officeDocument/2006/relationships/worksheet" Target="/xl/worksheets/sheet2.xml" Id="R8f6265c6998342e5" /><Relationship Type="http://schemas.openxmlformats.org/officeDocument/2006/relationships/worksheet" Target="/xl/worksheets/sheet3.xml" Id="R8848f9127a044cb5" /><Relationship Type="http://schemas.openxmlformats.org/officeDocument/2006/relationships/worksheet" Target="/xl/worksheets/sheet4.xml" Id="Rb205735bbfbc4ccf" /><Relationship Type="http://schemas.openxmlformats.org/officeDocument/2006/relationships/worksheet" Target="/xl/worksheets/sheet5.xml" Id="R510e87dec3194596" /><Relationship Type="http://schemas.openxmlformats.org/officeDocument/2006/relationships/worksheet" Target="/xl/worksheets/sheet6.xml" Id="Rf9ba6ca283b94b7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711823662f344f3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Budget</c:v>
          </c:tx>
          <c:cat>
            <c:strRef>
              <c:f>'SUMMARY'!$A$7:$A$9</c:f>
              <c:strCache>
                <c:ptCount val="0"/>
              </c:strCache>
            </c:strRef>
          </c:cat>
          <c:val>
            <c:numRef>
              <c:f>'SUMMARY'!$F$7:$F$9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Actual</c:v>
          </c:tx>
          <c:cat>
            <c:strRef>
              <c:f>'SUMMARY'!$A$7:$A$9</c:f>
              <c:strCache>
                <c:ptCount val="0"/>
              </c:strCache>
            </c:strRef>
          </c:cat>
          <c:val>
            <c:numRef>
              <c:f>'SUMMARY'!$G$7:$G$9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10</xdr:col>
      <xdr:colOff>0</xdr:colOff>
      <xdr:row>5</xdr:row>
      <xdr:rowOff>0</xdr:rowOff>
    </xdr:from>
    <xdr:to>
      <xdr:col>18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711823662f344f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773191b5ab3c4b3b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21" customHeight="1">
      <x:c r="A1" s="4" t="str">
        <x:v>MODULE 05  |  BUDGET VS. ACTUAL ANALYSIS  |  SOLUTION</x:v>
      </x:c>
      <x:c r="B1" s="4"/>
      <x:c r="C1" s="4"/>
      <x:c r="D1" s="4"/>
      <x:c r="E1" s="4"/>
      <x:c r="F1" s="4"/>
      <x:c r="G1" s="4"/>
      <x:c r="H1" s="4"/>
    </x:row>
    <x:row r="2" ht="21" customHeight="1">
      <x:c r="A2" s="4"/>
      <x:c r="B2" s="4"/>
      <x:c r="C2" s="4"/>
      <x:c r="D2" s="4"/>
      <x:c r="E2" s="4"/>
      <x:c r="F2" s="4"/>
      <x:c r="G2" s="4"/>
      <x:c r="H2" s="4"/>
    </x:row>
    <x:row r="3" ht="21" customHeight="1">
      <x:c r="A3" s="9" t="str">
        <x:v>September 2026   •   Northstar Supplies Ltd.   •   Synthetic training case</x:v>
      </x:c>
      <x:c r="B3" s="9"/>
      <x:c r="C3" s="9"/>
      <x:c r="D3" s="9"/>
      <x:c r="E3" s="9"/>
      <x:c r="F3" s="9"/>
      <x:c r="G3" s="9"/>
      <x:c r="H3" s="9"/>
    </x:row>
    <x:row r="4" ht="21" customHeight="1"/>
    <x:row r="5" ht="31" customHeight="1">
      <x:c r="A5" s="15" t="str">
        <x:v>YOUR BRIEF</x:v>
      </x:c>
      <x:c r="B5" s="15"/>
      <x:c r="C5" s="15"/>
      <x:c r="D5" s="15"/>
      <x:c r="E5" s="15"/>
      <x:c r="F5" s="15"/>
      <x:c r="G5" s="15"/>
      <x:c r="H5" s="15"/>
    </x:row>
    <x:row r="6" ht="21" customHeight="1"/>
    <x:row r="7" ht="33" customHeight="1">
      <x:c r="A7" s="21" t="str">
        <x:v>You are a junior financial analyst. The finance manager needs a September budget-versus-actual review for three divisions.</x:v>
      </x:c>
      <x:c r="B7" s="21"/>
      <x:c r="C7" s="21"/>
      <x:c r="D7" s="21"/>
      <x:c r="E7" s="21"/>
      <x:c r="F7" s="21"/>
      <x:c r="G7" s="21"/>
      <x:c r="H7" s="21"/>
    </x:row>
    <x:row r="8" ht="27" customHeight="1">
      <x:c r="A8" s="21" t="str">
        <x:v>1  Preserve the raw amounts in DATA. Revenue and expenses are entered as positive amounts.</x:v>
      </x:c>
      <x:c r="B8" s="21"/>
      <x:c r="C8" s="21"/>
      <x:c r="D8" s="21"/>
      <x:c r="E8" s="21"/>
      <x:c r="F8" s="21"/>
      <x:c r="G8" s="21"/>
      <x:c r="H8" s="21"/>
    </x:row>
    <x:row r="9" ht="27" customHeight="1">
      <x:c r="A9" s="21" t="str">
        <x:v>2  In DATA, calculate actual minus budget (G), impact on operating contribution (H), and percent variance (I).</x:v>
      </x:c>
      <x:c r="B9" s="21"/>
      <x:c r="C9" s="21"/>
      <x:c r="D9" s="21"/>
      <x:c r="E9" s="21"/>
      <x:c r="F9" s="21"/>
      <x:c r="G9" s="21"/>
      <x:c r="H9" s="21"/>
    </x:row>
    <x:row r="10" ht="27" customHeight="1">
      <x:c r="A10" s="21" t="str">
        <x:v>3  Classify material lines using thresholds on SETTINGS. Positive impact is favourable; negative is adverse.</x:v>
      </x:c>
      <x:c r="B10" s="21"/>
      <x:c r="C10" s="21"/>
      <x:c r="D10" s="21"/>
      <x:c r="E10" s="21"/>
      <x:c r="F10" s="21"/>
      <x:c r="G10" s="21"/>
      <x:c r="H10" s="21"/>
    </x:row>
    <x:row r="11" ht="33" customHeight="1">
      <x:c r="A11" s="21" t="str">
        <x:v>4  Complete the departmental SUMMARY, including budget and actual operating contribution and actual contribution margin.</x:v>
      </x:c>
      <x:c r="B11" s="21"/>
      <x:c r="C11" s="21"/>
      <x:c r="D11" s="21"/>
      <x:c r="E11" s="21"/>
      <x:c r="F11" s="21"/>
      <x:c r="G11" s="21"/>
      <x:c r="H11" s="21"/>
    </x:row>
    <x:row r="12" ht="33" customHeight="1">
      <x:c r="A12" s="21" t="str">
        <x:v>5  Use SUPPORTING NOTES to write a short management memo: 3 important drivers, what is verified, what needs follow-up.</x:v>
      </x:c>
      <x:c r="B12" s="21"/>
      <x:c r="C12" s="21"/>
      <x:c r="D12" s="21"/>
      <x:c r="E12" s="21"/>
      <x:c r="F12" s="21"/>
      <x:c r="G12" s="21"/>
      <x:c r="H12" s="21"/>
    </x:row>
    <x:row r="13" ht="27" customHeight="1">
      <x:c r="A13" s="21" t="str">
        <x:v>6  Use QUALITY CHECKS. A zero cross-foot is not enough if rows are incomplete or misclassified.</x:v>
      </x:c>
      <x:c r="B13" s="21"/>
      <x:c r="C13" s="21"/>
      <x:c r="D13" s="21"/>
      <x:c r="E13" s="21"/>
      <x:c r="F13" s="21"/>
      <x:c r="G13" s="21"/>
      <x:c r="H13" s="21"/>
    </x:row>
    <x:row r="14" ht="33" customHeight="1">
      <x:c r="A14" s="21" t="str">
        <x:v>Technical environment: Microsoft Excel 365; formulas use English names. Currency: USD. No macros, real clients or licensed source data.</x:v>
      </x:c>
      <x:c r="B14" s="21"/>
      <x:c r="C14" s="21"/>
      <x:c r="D14" s="21"/>
      <x:c r="E14" s="21"/>
      <x:c r="F14" s="21"/>
      <x:c r="G14" s="21"/>
      <x:c r="H14" s="21"/>
    </x:row>
    <x:row r="15" ht="33" customHeight="1">
      <x:c r="A15" s="21" t="str">
        <x:v>Metric: operating contribution = net sales - the listed operating expenses. It is NOT statutory operating profit or EBITDA.</x:v>
      </x:c>
      <x:c r="B15" s="21"/>
      <x:c r="C15" s="21"/>
      <x:c r="D15" s="21"/>
      <x:c r="E15" s="21"/>
      <x:c r="F15" s="21"/>
      <x:c r="G15" s="21"/>
      <x:c r="H15" s="21"/>
    </x:row>
    <x:row r="16" ht="21" customHeight="1"/>
    <x:row r="17" ht="21" customHeight="1"/>
    <x:row r="18" ht="31" customHeight="1">
      <x:c r="A18" s="15" t="str">
        <x:v>SUCCESS CRITERIA</x:v>
      </x:c>
      <x:c r="B18" s="15"/>
      <x:c r="C18" s="15"/>
      <x:c r="D18" s="15"/>
      <x:c r="E18" s="15"/>
      <x:c r="F18" s="15"/>
      <x:c r="G18" s="15"/>
      <x:c r="H18" s="15"/>
    </x:row>
    <x:row r="19" ht="21" customHeight="1"/>
    <x:row r="20" ht="29" customHeight="1">
      <x:c r="A20" s="24" t="str">
        <x:v>All 27 finance rows are classified; no category is omitted.</x:v>
      </x:c>
      <x:c r="B20" s="24"/>
      <x:c r="C20" s="24"/>
      <x:c r="D20" s="24"/>
      <x:c r="E20" s="24"/>
      <x:c r="F20" s="24"/>
      <x:c r="G20" s="24"/>
      <x:c r="H20" s="24"/>
    </x:row>
    <x:row r="21" ht="29" customHeight="1">
      <x:c r="A21" s="24" t="str">
        <x:v>Summary totals agree with the underlying detail and classify cost variances in the correct direction.</x:v>
      </x:c>
      <x:c r="B21" s="24"/>
      <x:c r="C21" s="24"/>
      <x:c r="D21" s="24"/>
      <x:c r="E21" s="24"/>
      <x:c r="F21" s="24"/>
      <x:c r="G21" s="24"/>
      <x:c r="H21" s="24"/>
    </x:row>
    <x:row r="22" ht="29" customHeight="1">
      <x:c r="A22" s="24" t="str">
        <x:v>At least three adverse drivers are prioritized with amounts and a clear evidence/assumption distinction.</x:v>
      </x:c>
      <x:c r="B22" s="24"/>
      <x:c r="C22" s="24"/>
      <x:c r="D22" s="24"/>
      <x:c r="E22" s="24"/>
      <x:c r="F22" s="24"/>
      <x:c r="G22" s="24"/>
      <x:c r="H22" s="24"/>
    </x:row>
    <x:row r="23" ht="29" customHeight="1">
      <x:c r="A23" s="24" t="str">
        <x:v>The final Quality Checks status reads PASS after the exercise is complete.</x:v>
      </x:c>
      <x:c r="B23" s="24"/>
      <x:c r="C23" s="24"/>
      <x:c r="D23" s="24"/>
      <x:c r="E23" s="24"/>
      <x:c r="F23" s="24"/>
      <x:c r="G23" s="24"/>
      <x:c r="H23" s="24"/>
    </x:row>
    <x:row r="24" ht="21" customHeight="1"/>
    <x:row r="25" ht="31" customHeight="1">
      <x:c r="A25" s="15" t="str">
        <x:v>SHEETS INCLUDED</x:v>
      </x:c>
      <x:c r="B25" s="15"/>
      <x:c r="C25" s="15"/>
      <x:c r="D25" s="15"/>
      <x:c r="E25" s="15"/>
      <x:c r="F25" s="15"/>
      <x:c r="G25" s="15"/>
      <x:c r="H25" s="15"/>
    </x:row>
    <x:row r="26" ht="21" customHeight="1"/>
    <x:row r="27" ht="24" customHeight="1">
      <x:c r="A27" t="str">
        <x:v>DATA — monthly budget and actual details; compute variances and flags.</x:v>
      </x:c>
    </x:row>
    <x:row r="28" ht="24" customHeight="1">
      <x:c r="A28" t="str">
        <x:v>SUMMARY — revenue, expenses, contribution and margin by division.</x:v>
      </x:c>
    </x:row>
    <x:row r="29" ht="24" customHeight="1">
      <x:c r="A29" t="str">
        <x:v>SETTINGS — explicit, editable materiality thresholds.</x:v>
      </x:c>
    </x:row>
    <x:row r="30" ht="24" customHeight="1">
      <x:c r="A30" t="str">
        <x:v>SUPPORTING NOTES — selected synthetic source evidence and its limitations.</x:v>
      </x:c>
    </x:row>
    <x:row r="31" ht="24" customHeight="1">
      <x:c r="A31" t="str">
        <x:v>QUALITY CHECKS — completion and cross-foot checks.</x:v>
      </x:c>
    </x:row>
    <x:row r="32" ht="21" customHeight="1"/>
    <x:row r="33" ht="21" customHeight="1"/>
    <x:row r="34" ht="21" customHeight="1"/>
    <x:row r="35" ht="21" customHeight="1"/>
  </x:sheetData>
  <x:mergeCells>
    <x:mergeCell ref="A1:H2"/>
    <x:mergeCell ref="A3:H3"/>
    <x:mergeCell ref="A7:H7"/>
    <x:mergeCell ref="A8:H8"/>
    <x:mergeCell ref="A9:H9"/>
    <x:mergeCell ref="A10:H10"/>
    <x:mergeCell ref="A11:H11"/>
    <x:mergeCell ref="A12:H12"/>
    <x:mergeCell ref="A13:H13"/>
    <x:mergeCell ref="A14:H14"/>
    <x:mergeCell ref="A15:H15"/>
    <x:mergeCell ref="A20:H20"/>
    <x:mergeCell ref="A21:H21"/>
    <x:mergeCell ref="A22:H22"/>
    <x:mergeCell ref="A23:H23"/>
    <x:mergeCell ref="A27:H27"/>
    <x:mergeCell ref="A28:H28"/>
    <x:mergeCell ref="A29:H29"/>
    <x:mergeCell ref="A30:H30"/>
    <x:mergeCell ref="A31:H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2" hidden="0" customWidth="1"/>
    <x:col min="4" max="4" width="23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4" hidden="0" customWidth="1"/>
    <x:col min="10" max="10" width="25" hidden="0" customWidth="1"/>
    <x:col min="11" max="11" width="32" hidden="0" customWidth="1"/>
  </x:cols>
  <x:sheetData>
    <x:row r="1" ht="21" customHeight="1">
      <x:c r="A1" s="4" t="str">
        <x:v>RAW FINANCIAL DATA + ANALYST WORK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1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1" customHeight="1">
      <x:c r="A3" s="9" t="str">
        <x:v>Sep 2026 • Amounts in USD • Positive revenue and expense amounts; never overwrite columns A–F.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</x:row>
    <x:row r="4" ht="21" customHeight="1"/>
    <x:row r="5" ht="21" customHeight="1"/>
    <x:row r="6" ht="31" customHeight="1">
      <x:c r="A6" s="15" t="str">
        <x:v>Division</x:v>
      </x:c>
      <x:c r="B6" s="15" t="str">
        <x:v>Type</x:v>
      </x:c>
      <x:c r="C6" s="15" t="str">
        <x:v>Account</x:v>
      </x:c>
      <x:c r="D6" s="15" t="str">
        <x:v>Line item</x:v>
      </x:c>
      <x:c r="E6" s="15" t="str">
        <x:v>Budget</x:v>
      </x:c>
      <x:c r="F6" s="15" t="str">
        <x:v>Actual</x:v>
      </x:c>
      <x:c r="G6" s="15" t="str">
        <x:v>Actual - Budget</x:v>
      </x:c>
      <x:c r="H6" s="15" t="str">
        <x:v>Contribution impact</x:v>
      </x:c>
      <x:c r="I6" s="15" t="str">
        <x:v>Variance %</x:v>
      </x:c>
      <x:c r="J6" s="15" t="str">
        <x:v>Materiality</x:v>
      </x:c>
      <x:c r="K6" s="15" t="str">
        <x:v>Evidence / action</x:v>
      </x:c>
    </x:row>
    <x:row r="7" ht="21" customHeight="1">
      <x:c r="A7" s="38" t="str">
        <x:v>Retail</x:v>
      </x:c>
      <x:c r="B7" s="38" t="str">
        <x:v>Revenue</x:v>
      </x:c>
      <x:c r="C7" s="38" t="str">
        <x:v>4000</x:v>
      </x:c>
      <x:c r="D7" s="38" t="str">
        <x:v>Net sales</x:v>
      </x:c>
      <x:c r="E7" s="39" t="n">
        <x:v>250000</x:v>
      </x:c>
      <x:c r="F7" s="39" t="n">
        <x:v>244000</x:v>
      </x:c>
      <x:c r="G7" s="32" t="n">
        <x:f>F7-E7</x:f>
        <x:v>-6000</x:v>
      </x:c>
      <x:c r="H7" s="32" t="n">
        <x:f>IF(B7="Revenue",G7,-G7)</x:f>
        <x:v>-6000</x:v>
      </x:c>
      <x:c r="I7" s="33" t="n">
        <x:f>IF(E7=0,"N/M",G7/E7)</x:f>
        <x:v>-0.024</x:v>
      </x:c>
      <x:c r="J7" s="34" t="str">
        <x:f>IF(OR(ABS(H7)&gt;=SETTINGS!$B$8,AND(ABS(H7)&gt;=SETTINGS!$B$9,IF(ISNUMBER(I7),ABS(I7)&gt;=SETTINGS!$B$10,FALSE))),IF(H7&lt;0,"REVIEW - ADVERSE","REVIEW - FAVOURABLE"),"Routine")</x:f>
        <x:v>REVIEW - ADVERSE</x:v>
      </x:c>
      <x:c r="K7" s="34" t="str">
        <x:v>Sales volume / price review</x:v>
      </x:c>
    </x:row>
    <x:row r="8" ht="21" customHeight="1">
      <x:c r="A8" s="38" t="str">
        <x:v>Retail</x:v>
      </x:c>
      <x:c r="B8" s="38" t="str">
        <x:v>Expense</x:v>
      </x:c>
      <x:c r="C8" s="38" t="str">
        <x:v>5100</x:v>
      </x:c>
      <x:c r="D8" s="38" t="str">
        <x:v>Cost of goods sold</x:v>
      </x:c>
      <x:c r="E8" s="39" t="n">
        <x:v>137500</x:v>
      </x:c>
      <x:c r="F8" s="39" t="n">
        <x:v>137700</x:v>
      </x:c>
      <x:c r="G8" s="32" t="n">
        <x:f>F8-E8</x:f>
        <x:v>200</x:v>
      </x:c>
      <x:c r="H8" s="32" t="n">
        <x:f>IF(B8="Revenue",G8,-G8)</x:f>
        <x:v>-200</x:v>
      </x:c>
      <x:c r="I8" s="33" t="n">
        <x:f>IF(E8=0,"N/M",G8/E8)</x:f>
        <x:v>0.0014545454545454545</x:v>
      </x:c>
      <x:c r="J8" s="34" t="str">
        <x:f>IF(OR(ABS(H8)&gt;=SETTINGS!$B$8,AND(ABS(H8)&gt;=SETTINGS!$B$9,IF(ISNUMBER(I8),ABS(I8)&gt;=SETTINGS!$B$10,FALSE))),IF(H8&lt;0,"REVIEW - ADVERSE","REVIEW - FAVOURABLE"),"Routine")</x:f>
        <x:v>Routine</x:v>
      </x:c>
      <x:c r="K8" s="34"/>
    </x:row>
    <x:row r="9" ht="21" customHeight="1">
      <x:c r="A9" s="38" t="str">
        <x:v>Retail</x:v>
      </x:c>
      <x:c r="B9" s="38" t="str">
        <x:v>Expense</x:v>
      </x:c>
      <x:c r="C9" s="38" t="str">
        <x:v>6100</x:v>
      </x:c>
      <x:c r="D9" s="38" t="str">
        <x:v>Payroll</x:v>
      </x:c>
      <x:c r="E9" s="39" t="n">
        <x:v>42000</x:v>
      </x:c>
      <x:c r="F9" s="39" t="n">
        <x:v>41800</x:v>
      </x:c>
      <x:c r="G9" s="32" t="n">
        <x:f>F9-E9</x:f>
        <x:v>-200</x:v>
      </x:c>
      <x:c r="H9" s="32" t="n">
        <x:f>IF(B9="Revenue",G9,-G9)</x:f>
        <x:v>200</x:v>
      </x:c>
      <x:c r="I9" s="33" t="n">
        <x:f>IF(E9=0,"N/M",G9/E9)</x:f>
        <x:v>-0.004761904761904762</x:v>
      </x:c>
      <x:c r="J9" s="34" t="str">
        <x:f>IF(OR(ABS(H9)&gt;=SETTINGS!$B$8,AND(ABS(H9)&gt;=SETTINGS!$B$9,IF(ISNUMBER(I9),ABS(I9)&gt;=SETTINGS!$B$10,FALSE))),IF(H9&lt;0,"REVIEW - ADVERSE","REVIEW - FAVOURABLE"),"Routine")</x:f>
        <x:v>Routine</x:v>
      </x:c>
      <x:c r="K9" s="34"/>
    </x:row>
    <x:row r="10" ht="21" customHeight="1">
      <x:c r="A10" s="38" t="str">
        <x:v>Retail</x:v>
      </x:c>
      <x:c r="B10" s="38" t="str">
        <x:v>Expense</x:v>
      </x:c>
      <x:c r="C10" s="38" t="str">
        <x:v>6200</x:v>
      </x:c>
      <x:c r="D10" s="38" t="str">
        <x:v>Marketing</x:v>
      </x:c>
      <x:c r="E10" s="39" t="n">
        <x:v>9500</x:v>
      </x:c>
      <x:c r="F10" s="39" t="n">
        <x:v>10000</x:v>
      </x:c>
      <x:c r="G10" s="32" t="n">
        <x:f>F10-E10</x:f>
        <x:v>500</x:v>
      </x:c>
      <x:c r="H10" s="32" t="n">
        <x:f>IF(B10="Revenue",G10,-G10)</x:f>
        <x:v>-500</x:v>
      </x:c>
      <x:c r="I10" s="33" t="n">
        <x:f>IF(E10=0,"N/M",G10/E10)</x:f>
        <x:v>0.05263157894736842</x:v>
      </x:c>
      <x:c r="J10" s="34" t="str">
        <x:f>IF(OR(ABS(H10)&gt;=SETTINGS!$B$8,AND(ABS(H10)&gt;=SETTINGS!$B$9,IF(ISNUMBER(I10),ABS(I10)&gt;=SETTINGS!$B$10,FALSE))),IF(H10&lt;0,"REVIEW - ADVERSE","REVIEW - FAVOURABLE"),"Routine")</x:f>
        <x:v>Routine</x:v>
      </x:c>
      <x:c r="K10" s="34"/>
    </x:row>
    <x:row r="11" ht="21" customHeight="1">
      <x:c r="A11" s="38" t="str">
        <x:v>Retail</x:v>
      </x:c>
      <x:c r="B11" s="38" t="str">
        <x:v>Expense</x:v>
      </x:c>
      <x:c r="C11" s="38" t="str">
        <x:v>6300</x:v>
      </x:c>
      <x:c r="D11" s="38" t="str">
        <x:v>Logistics</x:v>
      </x:c>
      <x:c r="E11" s="39" t="n">
        <x:v>8500</x:v>
      </x:c>
      <x:c r="F11" s="39" t="n">
        <x:v>11200</x:v>
      </x:c>
      <x:c r="G11" s="32" t="n">
        <x:f>F11-E11</x:f>
        <x:v>2700</x:v>
      </x:c>
      <x:c r="H11" s="32" t="n">
        <x:f>IF(B11="Revenue",G11,-G11)</x:f>
        <x:v>-2700</x:v>
      </x:c>
      <x:c r="I11" s="33" t="n">
        <x:f>IF(E11=0,"N/M",G11/E11)</x:f>
        <x:v>0.3176470588235294</x:v>
      </x:c>
      <x:c r="J11" s="34" t="str">
        <x:f>IF(OR(ABS(H11)&gt;=SETTINGS!$B$8,AND(ABS(H11)&gt;=SETTINGS!$B$9,IF(ISNUMBER(I11),ABS(I11)&gt;=SETTINGS!$B$10,FALSE))),IF(H11&lt;0,"REVIEW - ADVERSE","REVIEW - FAVOURABLE"),"Routine")</x:f>
        <x:v>REVIEW - ADVERSE</x:v>
      </x:c>
      <x:c r="K11" s="34" t="str">
        <x:v>See E-02 (partial)</x:v>
      </x:c>
    </x:row>
    <x:row r="12" ht="21" customHeight="1">
      <x:c r="A12" s="38" t="str">
        <x:v>Retail</x:v>
      </x:c>
      <x:c r="B12" s="38" t="str">
        <x:v>Expense</x:v>
      </x:c>
      <x:c r="C12" s="38" t="str">
        <x:v>6400</x:v>
      </x:c>
      <x:c r="D12" s="38" t="str">
        <x:v>Software</x:v>
      </x:c>
      <x:c r="E12" s="39" t="n">
        <x:v>3500</x:v>
      </x:c>
      <x:c r="F12" s="39" t="n">
        <x:v>3450</x:v>
      </x:c>
      <x:c r="G12" s="32" t="n">
        <x:f>F12-E12</x:f>
        <x:v>-50</x:v>
      </x:c>
      <x:c r="H12" s="32" t="n">
        <x:f>IF(B12="Revenue",G12,-G12)</x:f>
        <x:v>50</x:v>
      </x:c>
      <x:c r="I12" s="33" t="n">
        <x:f>IF(E12=0,"N/M",G12/E12)</x:f>
        <x:v>-0.014285714285714285</x:v>
      </x:c>
      <x:c r="J12" s="34" t="str">
        <x:f>IF(OR(ABS(H12)&gt;=SETTINGS!$B$8,AND(ABS(H12)&gt;=SETTINGS!$B$9,IF(ISNUMBER(I12),ABS(I12)&gt;=SETTINGS!$B$10,FALSE))),IF(H12&lt;0,"REVIEW - ADVERSE","REVIEW - FAVOURABLE"),"Routine")</x:f>
        <x:v>Routine</x:v>
      </x:c>
      <x:c r="K12" s="34"/>
    </x:row>
    <x:row r="13" ht="21" customHeight="1">
      <x:c r="A13" s="38" t="str">
        <x:v>Retail</x:v>
      </x:c>
      <x:c r="B13" s="38" t="str">
        <x:v>Expense</x:v>
      </x:c>
      <x:c r="C13" s="38" t="str">
        <x:v>6500</x:v>
      </x:c>
      <x:c r="D13" s="38" t="str">
        <x:v>Rent</x:v>
      </x:c>
      <x:c r="E13" s="39" t="n">
        <x:v>13000</x:v>
      </x:c>
      <x:c r="F13" s="39" t="n">
        <x:v>13200</x:v>
      </x:c>
      <x:c r="G13" s="32" t="n">
        <x:f>F13-E13</x:f>
        <x:v>200</x:v>
      </x:c>
      <x:c r="H13" s="32" t="n">
        <x:f>IF(B13="Revenue",G13,-G13)</x:f>
        <x:v>-200</x:v>
      </x:c>
      <x:c r="I13" s="33" t="n">
        <x:f>IF(E13=0,"N/M",G13/E13)</x:f>
        <x:v>0.015384615384615385</x:v>
      </x:c>
      <x:c r="J13" s="34" t="str">
        <x:f>IF(OR(ABS(H13)&gt;=SETTINGS!$B$8,AND(ABS(H13)&gt;=SETTINGS!$B$9,IF(ISNUMBER(I13),ABS(I13)&gt;=SETTINGS!$B$10,FALSE))),IF(H13&lt;0,"REVIEW - ADVERSE","REVIEW - FAVOURABLE"),"Routine")</x:f>
        <x:v>Routine</x:v>
      </x:c>
      <x:c r="K13" s="34"/>
    </x:row>
    <x:row r="14" ht="21" customHeight="1">
      <x:c r="A14" s="38" t="str">
        <x:v>Retail</x:v>
      </x:c>
      <x:c r="B14" s="38" t="str">
        <x:v>Expense</x:v>
      </x:c>
      <x:c r="C14" s="38" t="str">
        <x:v>6600</x:v>
      </x:c>
      <x:c r="D14" s="38" t="str">
        <x:v>Travel</x:v>
      </x:c>
      <x:c r="E14" s="39" t="n">
        <x:v>1200</x:v>
      </x:c>
      <x:c r="F14" s="39" t="n">
        <x:v>700</x:v>
      </x:c>
      <x:c r="G14" s="32" t="n">
        <x:f>F14-E14</x:f>
        <x:v>-500</x:v>
      </x:c>
      <x:c r="H14" s="32" t="n">
        <x:f>IF(B14="Revenue",G14,-G14)</x:f>
        <x:v>500</x:v>
      </x:c>
      <x:c r="I14" s="33" t="n">
        <x:f>IF(E14=0,"N/M",G14/E14)</x:f>
        <x:v>-0.4166666666666667</x:v>
      </x:c>
      <x:c r="J14" s="34" t="str">
        <x:f>IF(OR(ABS(H14)&gt;=SETTINGS!$B$8,AND(ABS(H14)&gt;=SETTINGS!$B$9,IF(ISNUMBER(I14),ABS(I14)&gt;=SETTINGS!$B$10,FALSE))),IF(H14&lt;0,"REVIEW - ADVERSE","REVIEW - FAVOURABLE"),"Routine")</x:f>
        <x:v>Routine</x:v>
      </x:c>
      <x:c r="K14" s="34"/>
    </x:row>
    <x:row r="15" ht="21" customHeight="1">
      <x:c r="A15" s="38" t="str">
        <x:v>Retail</x:v>
      </x:c>
      <x:c r="B15" s="38" t="str">
        <x:v>Expense</x:v>
      </x:c>
      <x:c r="C15" s="38" t="str">
        <x:v>6700</x:v>
      </x:c>
      <x:c r="D15" s="38" t="str">
        <x:v>Other operating costs</x:v>
      </x:c>
      <x:c r="E15" s="39" t="n">
        <x:v>2800</x:v>
      </x:c>
      <x:c r="F15" s="39" t="n">
        <x:v>2850</x:v>
      </x:c>
      <x:c r="G15" s="32" t="n">
        <x:f>F15-E15</x:f>
        <x:v>50</x:v>
      </x:c>
      <x:c r="H15" s="32" t="n">
        <x:f>IF(B15="Revenue",G15,-G15)</x:f>
        <x:v>-50</x:v>
      </x:c>
      <x:c r="I15" s="33" t="n">
        <x:f>IF(E15=0,"N/M",G15/E15)</x:f>
        <x:v>0.017857142857142856</x:v>
      </x:c>
      <x:c r="J15" s="34" t="str">
        <x:f>IF(OR(ABS(H15)&gt;=SETTINGS!$B$8,AND(ABS(H15)&gt;=SETTINGS!$B$9,IF(ISNUMBER(I15),ABS(I15)&gt;=SETTINGS!$B$10,FALSE))),IF(H15&lt;0,"REVIEW - ADVERSE","REVIEW - FAVOURABLE"),"Routine")</x:f>
        <x:v>Routine</x:v>
      </x:c>
      <x:c r="K15" s="34"/>
    </x:row>
    <x:row r="16" ht="21" customHeight="1">
      <x:c r="A16" s="38" t="str">
        <x:v>E-Commerce</x:v>
      </x:c>
      <x:c r="B16" s="38" t="str">
        <x:v>Revenue</x:v>
      </x:c>
      <x:c r="C16" s="38" t="str">
        <x:v>4000</x:v>
      </x:c>
      <x:c r="D16" s="38" t="str">
        <x:v>Net sales</x:v>
      </x:c>
      <x:c r="E16" s="39" t="n">
        <x:v>310000</x:v>
      </x:c>
      <x:c r="F16" s="39" t="n">
        <x:v>333000</x:v>
      </x:c>
      <x:c r="G16" s="32" t="n">
        <x:f>F16-E16</x:f>
        <x:v>23000</x:v>
      </x:c>
      <x:c r="H16" s="32" t="n">
        <x:f>IF(B16="Revenue",G16,-G16)</x:f>
        <x:v>23000</x:v>
      </x:c>
      <x:c r="I16" s="33" t="n">
        <x:f>IF(E16=0,"N/M",G16/E16)</x:f>
        <x:v>0.07419354838709677</x:v>
      </x:c>
      <x:c r="J16" s="34" t="str">
        <x:f>IF(OR(ABS(H16)&gt;=SETTINGS!$B$8,AND(ABS(H16)&gt;=SETTINGS!$B$9,IF(ISNUMBER(I16),ABS(I16)&gt;=SETTINGS!$B$10,FALSE))),IF(H16&lt;0,"REVIEW - ADVERSE","REVIEW - FAVOURABLE"),"Routine")</x:f>
        <x:v>REVIEW - FAVOURABLE</x:v>
      </x:c>
      <x:c r="K16" s="34" t="str">
        <x:v>See E-04 (indicator only)</x:v>
      </x:c>
    </x:row>
    <x:row r="17" ht="21" customHeight="1">
      <x:c r="A17" s="38" t="str">
        <x:v>E-Commerce</x:v>
      </x:c>
      <x:c r="B17" s="38" t="str">
        <x:v>Expense</x:v>
      </x:c>
      <x:c r="C17" s="38" t="str">
        <x:v>5100</x:v>
      </x:c>
      <x:c r="D17" s="38" t="str">
        <x:v>Cost of goods sold</x:v>
      </x:c>
      <x:c r="E17" s="39" t="n">
        <x:v>185000</x:v>
      </x:c>
      <x:c r="F17" s="39" t="n">
        <x:v>203000</x:v>
      </x:c>
      <x:c r="G17" s="32" t="n">
        <x:f>F17-E17</x:f>
        <x:v>18000</x:v>
      </x:c>
      <x:c r="H17" s="32" t="n">
        <x:f>IF(B17="Revenue",G17,-G17)</x:f>
        <x:v>-18000</x:v>
      </x:c>
      <x:c r="I17" s="33" t="n">
        <x:f>IF(E17=0,"N/M",G17/E17)</x:f>
        <x:v>0.0972972972972973</x:v>
      </x:c>
      <x:c r="J17" s="34" t="str">
        <x:f>IF(OR(ABS(H17)&gt;=SETTINGS!$B$8,AND(ABS(H17)&gt;=SETTINGS!$B$9,IF(ISNUMBER(I17),ABS(I17)&gt;=SETTINGS!$B$10,FALSE))),IF(H17&lt;0,"REVIEW - ADVERSE","REVIEW - FAVOURABLE"),"Routine")</x:f>
        <x:v>REVIEW - ADVERSE</x:v>
      </x:c>
      <x:c r="K17" s="34" t="str">
        <x:v>Request volume/mix detail</x:v>
      </x:c>
    </x:row>
    <x:row r="18" ht="21" customHeight="1">
      <x:c r="A18" s="38" t="str">
        <x:v>E-Commerce</x:v>
      </x:c>
      <x:c r="B18" s="38" t="str">
        <x:v>Expense</x:v>
      </x:c>
      <x:c r="C18" s="38" t="str">
        <x:v>6100</x:v>
      </x:c>
      <x:c r="D18" s="38" t="str">
        <x:v>Payroll</x:v>
      </x:c>
      <x:c r="E18" s="39" t="n">
        <x:v>42000</x:v>
      </x:c>
      <x:c r="F18" s="39" t="n">
        <x:v>42900</x:v>
      </x:c>
      <x:c r="G18" s="32" t="n">
        <x:f>F18-E18</x:f>
        <x:v>900</x:v>
      </x:c>
      <x:c r="H18" s="32" t="n">
        <x:f>IF(B18="Revenue",G18,-G18)</x:f>
        <x:v>-900</x:v>
      </x:c>
      <x:c r="I18" s="33" t="n">
        <x:f>IF(E18=0,"N/M",G18/E18)</x:f>
        <x:v>0.02142857142857143</x:v>
      </x:c>
      <x:c r="J18" s="34" t="str">
        <x:f>IF(OR(ABS(H18)&gt;=SETTINGS!$B$8,AND(ABS(H18)&gt;=SETTINGS!$B$9,IF(ISNUMBER(I18),ABS(I18)&gt;=SETTINGS!$B$10,FALSE))),IF(H18&lt;0,"REVIEW - ADVERSE","REVIEW - FAVOURABLE"),"Routine")</x:f>
        <x:v>Routine</x:v>
      </x:c>
      <x:c r="K18" s="34"/>
    </x:row>
    <x:row r="19" ht="21" customHeight="1">
      <x:c r="A19" s="38" t="str">
        <x:v>E-Commerce</x:v>
      </x:c>
      <x:c r="B19" s="38" t="str">
        <x:v>Expense</x:v>
      </x:c>
      <x:c r="C19" s="38" t="str">
        <x:v>6200</x:v>
      </x:c>
      <x:c r="D19" s="38" t="str">
        <x:v>Marketing</x:v>
      </x:c>
      <x:c r="E19" s="39" t="n">
        <x:v>27500</x:v>
      </x:c>
      <x:c r="F19" s="39" t="n">
        <x:v>38400</x:v>
      </x:c>
      <x:c r="G19" s="32" t="n">
        <x:f>F19-E19</x:f>
        <x:v>10900</x:v>
      </x:c>
      <x:c r="H19" s="32" t="n">
        <x:f>IF(B19="Revenue",G19,-G19)</x:f>
        <x:v>-10900</x:v>
      </x:c>
      <x:c r="I19" s="33" t="n">
        <x:f>IF(E19=0,"N/M",G19/E19)</x:f>
        <x:v>0.39636363636363636</x:v>
      </x:c>
      <x:c r="J19" s="34" t="str">
        <x:f>IF(OR(ABS(H19)&gt;=SETTINGS!$B$8,AND(ABS(H19)&gt;=SETTINGS!$B$9,IF(ISNUMBER(I19),ABS(I19)&gt;=SETTINGS!$B$10,FALSE))),IF(H19&lt;0,"REVIEW - ADVERSE","REVIEW - FAVOURABLE"),"Routine")</x:f>
        <x:v>REVIEW - ADVERSE</x:v>
      </x:c>
      <x:c r="K19" s="34" t="str">
        <x:v>See E-01 (partial)</x:v>
      </x:c>
    </x:row>
    <x:row r="20" ht="21" customHeight="1">
      <x:c r="A20" s="38" t="str">
        <x:v>E-Commerce</x:v>
      </x:c>
      <x:c r="B20" s="38" t="str">
        <x:v>Expense</x:v>
      </x:c>
      <x:c r="C20" s="38" t="str">
        <x:v>6300</x:v>
      </x:c>
      <x:c r="D20" s="38" t="str">
        <x:v>Logistics</x:v>
      </x:c>
      <x:c r="E20" s="39" t="n">
        <x:v>18500</x:v>
      </x:c>
      <x:c r="F20" s="39" t="n">
        <x:v>19900</x:v>
      </x:c>
      <x:c r="G20" s="32" t="n">
        <x:f>F20-E20</x:f>
        <x:v>1400</x:v>
      </x:c>
      <x:c r="H20" s="32" t="n">
        <x:f>IF(B20="Revenue",G20,-G20)</x:f>
        <x:v>-1400</x:v>
      </x:c>
      <x:c r="I20" s="33" t="n">
        <x:f>IF(E20=0,"N/M",G20/E20)</x:f>
        <x:v>0.07567567567567568</x:v>
      </x:c>
      <x:c r="J20" s="34" t="str">
        <x:f>IF(OR(ABS(H20)&gt;=SETTINGS!$B$8,AND(ABS(H20)&gt;=SETTINGS!$B$9,IF(ISNUMBER(I20),ABS(I20)&gt;=SETTINGS!$B$10,FALSE))),IF(H20&lt;0,"REVIEW - ADVERSE","REVIEW - FAVOURABLE"),"Routine")</x:f>
        <x:v>Routine</x:v>
      </x:c>
      <x:c r="K20" s="34"/>
    </x:row>
    <x:row r="21" ht="21" customHeight="1">
      <x:c r="A21" s="38" t="str">
        <x:v>E-Commerce</x:v>
      </x:c>
      <x:c r="B21" s="38" t="str">
        <x:v>Expense</x:v>
      </x:c>
      <x:c r="C21" s="38" t="str">
        <x:v>6400</x:v>
      </x:c>
      <x:c r="D21" s="38" t="str">
        <x:v>Software</x:v>
      </x:c>
      <x:c r="E21" s="39" t="n">
        <x:v>6800</x:v>
      </x:c>
      <x:c r="F21" s="39" t="n">
        <x:v>7000</x:v>
      </x:c>
      <x:c r="G21" s="32" t="n">
        <x:f>F21-E21</x:f>
        <x:v>200</x:v>
      </x:c>
      <x:c r="H21" s="32" t="n">
        <x:f>IF(B21="Revenue",G21,-G21)</x:f>
        <x:v>-200</x:v>
      </x:c>
      <x:c r="I21" s="33" t="n">
        <x:f>IF(E21=0,"N/M",G21/E21)</x:f>
        <x:v>0.029411764705882353</x:v>
      </x:c>
      <x:c r="J21" s="34" t="str">
        <x:f>IF(OR(ABS(H21)&gt;=SETTINGS!$B$8,AND(ABS(H21)&gt;=SETTINGS!$B$9,IF(ISNUMBER(I21),ABS(I21)&gt;=SETTINGS!$B$10,FALSE))),IF(H21&lt;0,"REVIEW - ADVERSE","REVIEW - FAVOURABLE"),"Routine")</x:f>
        <x:v>Routine</x:v>
      </x:c>
      <x:c r="K21" s="34"/>
    </x:row>
    <x:row r="22" ht="21" customHeight="1">
      <x:c r="A22" s="38" t="str">
        <x:v>E-Commerce</x:v>
      </x:c>
      <x:c r="B22" s="38" t="str">
        <x:v>Expense</x:v>
      </x:c>
      <x:c r="C22" s="38" t="str">
        <x:v>6500</x:v>
      </x:c>
      <x:c r="D22" s="38" t="str">
        <x:v>Rent</x:v>
      </x:c>
      <x:c r="E22" s="39" t="n">
        <x:v>4000</x:v>
      </x:c>
      <x:c r="F22" s="39" t="n">
        <x:v>4000</x:v>
      </x:c>
      <x:c r="G22" s="32" t="n">
        <x:f>F22-E22</x:f>
        <x:v>0</x:v>
      </x:c>
      <x:c r="H22" s="32" t="n">
        <x:f>IF(B22="Revenue",G22,-G22)</x:f>
        <x:v>0</x:v>
      </x:c>
      <x:c r="I22" s="33" t="n">
        <x:f>IF(E22=0,"N/M",G22/E22)</x:f>
        <x:v>0</x:v>
      </x:c>
      <x:c r="J22" s="34" t="str">
        <x:f>IF(OR(ABS(H22)&gt;=SETTINGS!$B$8,AND(ABS(H22)&gt;=SETTINGS!$B$9,IF(ISNUMBER(I22),ABS(I22)&gt;=SETTINGS!$B$10,FALSE))),IF(H22&lt;0,"REVIEW - ADVERSE","REVIEW - FAVOURABLE"),"Routine")</x:f>
        <x:v>Routine</x:v>
      </x:c>
      <x:c r="K22" s="34"/>
    </x:row>
    <x:row r="23" ht="21" customHeight="1">
      <x:c r="A23" s="38" t="str">
        <x:v>E-Commerce</x:v>
      </x:c>
      <x:c r="B23" s="38" t="str">
        <x:v>Expense</x:v>
      </x:c>
      <x:c r="C23" s="38" t="str">
        <x:v>6600</x:v>
      </x:c>
      <x:c r="D23" s="38" t="str">
        <x:v>Travel</x:v>
      </x:c>
      <x:c r="E23" s="39" t="n">
        <x:v>900</x:v>
      </x:c>
      <x:c r="F23" s="39" t="n">
        <x:v>400</x:v>
      </x:c>
      <x:c r="G23" s="32" t="n">
        <x:f>F23-E23</x:f>
        <x:v>-500</x:v>
      </x:c>
      <x:c r="H23" s="32" t="n">
        <x:f>IF(B23="Revenue",G23,-G23)</x:f>
        <x:v>500</x:v>
      </x:c>
      <x:c r="I23" s="33" t="n">
        <x:f>IF(E23=0,"N/M",G23/E23)</x:f>
        <x:v>-0.5555555555555556</x:v>
      </x:c>
      <x:c r="J23" s="34" t="str">
        <x:f>IF(OR(ABS(H23)&gt;=SETTINGS!$B$8,AND(ABS(H23)&gt;=SETTINGS!$B$9,IF(ISNUMBER(I23),ABS(I23)&gt;=SETTINGS!$B$10,FALSE))),IF(H23&lt;0,"REVIEW - ADVERSE","REVIEW - FAVOURABLE"),"Routine")</x:f>
        <x:v>Routine</x:v>
      </x:c>
      <x:c r="K23" s="34"/>
    </x:row>
    <x:row r="24" ht="21" customHeight="1">
      <x:c r="A24" s="38" t="str">
        <x:v>E-Commerce</x:v>
      </x:c>
      <x:c r="B24" s="38" t="str">
        <x:v>Expense</x:v>
      </x:c>
      <x:c r="C24" s="38" t="str">
        <x:v>6700</x:v>
      </x:c>
      <x:c r="D24" s="38" t="str">
        <x:v>Other operating costs</x:v>
      </x:c>
      <x:c r="E24" s="39" t="n">
        <x:v>3200</x:v>
      </x:c>
      <x:c r="F24" s="39" t="n">
        <x:v>3900</x:v>
      </x:c>
      <x:c r="G24" s="32" t="n">
        <x:f>F24-E24</x:f>
        <x:v>700</x:v>
      </x:c>
      <x:c r="H24" s="32" t="n">
        <x:f>IF(B24="Revenue",G24,-G24)</x:f>
        <x:v>-700</x:v>
      </x:c>
      <x:c r="I24" s="33" t="n">
        <x:f>IF(E24=0,"N/M",G24/E24)</x:f>
        <x:v>0.21875</x:v>
      </x:c>
      <x:c r="J24" s="34" t="str">
        <x:f>IF(OR(ABS(H24)&gt;=SETTINGS!$B$8,AND(ABS(H24)&gt;=SETTINGS!$B$9,IF(ISNUMBER(I24),ABS(I24)&gt;=SETTINGS!$B$10,FALSE))),IF(H24&lt;0,"REVIEW - ADVERSE","REVIEW - FAVOURABLE"),"Routine")</x:f>
        <x:v>Routine</x:v>
      </x:c>
      <x:c r="K24" s="34"/>
    </x:row>
    <x:row r="25" ht="21" customHeight="1">
      <x:c r="A25" s="38" t="str">
        <x:v>Wholesale</x:v>
      </x:c>
      <x:c r="B25" s="38" t="str">
        <x:v>Revenue</x:v>
      </x:c>
      <x:c r="C25" s="38" t="str">
        <x:v>4000</x:v>
      </x:c>
      <x:c r="D25" s="38" t="str">
        <x:v>Net sales</x:v>
      </x:c>
      <x:c r="E25" s="39" t="n">
        <x:v>440000</x:v>
      </x:c>
      <x:c r="F25" s="39" t="n">
        <x:v>416000</x:v>
      </x:c>
      <x:c r="G25" s="32" t="n">
        <x:f>F25-E25</x:f>
        <x:v>-24000</x:v>
      </x:c>
      <x:c r="H25" s="32" t="n">
        <x:f>IF(B25="Revenue",G25,-G25)</x:f>
        <x:v>-24000</x:v>
      </x:c>
      <x:c r="I25" s="33" t="n">
        <x:f>IF(E25=0,"N/M",G25/E25)</x:f>
        <x:v>-0.05454545454545454</x:v>
      </x:c>
      <x:c r="J25" s="34" t="str">
        <x:f>IF(OR(ABS(H25)&gt;=SETTINGS!$B$8,AND(ABS(H25)&gt;=SETTINGS!$B$9,IF(ISNUMBER(I25),ABS(I25)&gt;=SETTINGS!$B$10,FALSE))),IF(H25&lt;0,"REVIEW - ADVERSE","REVIEW - FAVOURABLE"),"Routine")</x:f>
        <x:v>REVIEW - ADVERSE</x:v>
      </x:c>
      <x:c r="K25" s="34" t="str">
        <x:v>See E-03 (partial)</x:v>
      </x:c>
    </x:row>
    <x:row r="26" ht="21" customHeight="1">
      <x:c r="A26" s="38" t="str">
        <x:v>Wholesale</x:v>
      </x:c>
      <x:c r="B26" s="38" t="str">
        <x:v>Expense</x:v>
      </x:c>
      <x:c r="C26" s="38" t="str">
        <x:v>5100</x:v>
      </x:c>
      <x:c r="D26" s="38" t="str">
        <x:v>Cost of goods sold</x:v>
      </x:c>
      <x:c r="E26" s="39" t="n">
        <x:v>308000</x:v>
      </x:c>
      <x:c r="F26" s="39" t="n">
        <x:v>285000</x:v>
      </x:c>
      <x:c r="G26" s="32" t="n">
        <x:f>F26-E26</x:f>
        <x:v>-23000</x:v>
      </x:c>
      <x:c r="H26" s="32" t="n">
        <x:f>IF(B26="Revenue",G26,-G26)</x:f>
        <x:v>23000</x:v>
      </x:c>
      <x:c r="I26" s="33" t="n">
        <x:f>IF(E26=0,"N/M",G26/E26)</x:f>
        <x:v>-0.07467532467532467</x:v>
      </x:c>
      <x:c r="J26" s="34" t="str">
        <x:f>IF(OR(ABS(H26)&gt;=SETTINGS!$B$8,AND(ABS(H26)&gt;=SETTINGS!$B$9,IF(ISNUMBER(I26),ABS(I26)&gt;=SETTINGS!$B$10,FALSE))),IF(H26&lt;0,"REVIEW - ADVERSE","REVIEW - FAVOURABLE"),"Routine")</x:f>
        <x:v>REVIEW - FAVOURABLE</x:v>
      </x:c>
      <x:c r="K26" s="34" t="str">
        <x:v>See E-05 (indicator only)</x:v>
      </x:c>
    </x:row>
    <x:row r="27" ht="21" customHeight="1">
      <x:c r="A27" s="38" t="str">
        <x:v>Wholesale</x:v>
      </x:c>
      <x:c r="B27" s="38" t="str">
        <x:v>Expense</x:v>
      </x:c>
      <x:c r="C27" s="38" t="str">
        <x:v>6100</x:v>
      </x:c>
      <x:c r="D27" s="38" t="str">
        <x:v>Payroll</x:v>
      </x:c>
      <x:c r="E27" s="39" t="n">
        <x:v>36000</x:v>
      </x:c>
      <x:c r="F27" s="39" t="n">
        <x:v>37100</x:v>
      </x:c>
      <x:c r="G27" s="32" t="n">
        <x:f>F27-E27</x:f>
        <x:v>1100</x:v>
      </x:c>
      <x:c r="H27" s="32" t="n">
        <x:f>IF(B27="Revenue",G27,-G27)</x:f>
        <x:v>-1100</x:v>
      </x:c>
      <x:c r="I27" s="33" t="n">
        <x:f>IF(E27=0,"N/M",G27/E27)</x:f>
        <x:v>0.030555555555555555</x:v>
      </x:c>
      <x:c r="J27" s="34" t="str">
        <x:f>IF(OR(ABS(H27)&gt;=SETTINGS!$B$8,AND(ABS(H27)&gt;=SETTINGS!$B$9,IF(ISNUMBER(I27),ABS(I27)&gt;=SETTINGS!$B$10,FALSE))),IF(H27&lt;0,"REVIEW - ADVERSE","REVIEW - FAVOURABLE"),"Routine")</x:f>
        <x:v>Routine</x:v>
      </x:c>
      <x:c r="K27" s="34"/>
    </x:row>
    <x:row r="28" ht="21" customHeight="1">
      <x:c r="A28" s="38" t="str">
        <x:v>Wholesale</x:v>
      </x:c>
      <x:c r="B28" s="38" t="str">
        <x:v>Expense</x:v>
      </x:c>
      <x:c r="C28" s="38" t="str">
        <x:v>6200</x:v>
      </x:c>
      <x:c r="D28" s="38" t="str">
        <x:v>Marketing</x:v>
      </x:c>
      <x:c r="E28" s="39" t="n">
        <x:v>9000</x:v>
      </x:c>
      <x:c r="F28" s="39" t="n">
        <x:v>7200</x:v>
      </x:c>
      <x:c r="G28" s="32" t="n">
        <x:f>F28-E28</x:f>
        <x:v>-1800</x:v>
      </x:c>
      <x:c r="H28" s="32" t="n">
        <x:f>IF(B28="Revenue",G28,-G28)</x:f>
        <x:v>1800</x:v>
      </x:c>
      <x:c r="I28" s="33" t="n">
        <x:f>IF(E28=0,"N/M",G28/E28)</x:f>
        <x:v>-0.2</x:v>
      </x:c>
      <x:c r="J28" s="34" t="str">
        <x:f>IF(OR(ABS(H28)&gt;=SETTINGS!$B$8,AND(ABS(H28)&gt;=SETTINGS!$B$9,IF(ISNUMBER(I28),ABS(I28)&gt;=SETTINGS!$B$10,FALSE))),IF(H28&lt;0,"REVIEW - ADVERSE","REVIEW - FAVOURABLE"),"Routine")</x:f>
        <x:v>REVIEW - FAVOURABLE</x:v>
      </x:c>
      <x:c r="K28" s="34"/>
    </x:row>
    <x:row r="29" ht="21" customHeight="1">
      <x:c r="A29" s="38" t="str">
        <x:v>Wholesale</x:v>
      </x:c>
      <x:c r="B29" s="38" t="str">
        <x:v>Expense</x:v>
      </x:c>
      <x:c r="C29" s="38" t="str">
        <x:v>6300</x:v>
      </x:c>
      <x:c r="D29" s="38" t="str">
        <x:v>Logistics</x:v>
      </x:c>
      <x:c r="E29" s="39" t="n">
        <x:v>24500</x:v>
      </x:c>
      <x:c r="F29" s="39" t="n">
        <x:v>26300</x:v>
      </x:c>
      <x:c r="G29" s="32" t="n">
        <x:f>F29-E29</x:f>
        <x:v>1800</x:v>
      </x:c>
      <x:c r="H29" s="32" t="n">
        <x:f>IF(B29="Revenue",G29,-G29)</x:f>
        <x:v>-1800</x:v>
      </x:c>
      <x:c r="I29" s="33" t="n">
        <x:f>IF(E29=0,"N/M",G29/E29)</x:f>
        <x:v>0.07346938775510205</x:v>
      </x:c>
      <x:c r="J29" s="34" t="str">
        <x:f>IF(OR(ABS(H29)&gt;=SETTINGS!$B$8,AND(ABS(H29)&gt;=SETTINGS!$B$9,IF(ISNUMBER(I29),ABS(I29)&gt;=SETTINGS!$B$10,FALSE))),IF(H29&lt;0,"REVIEW - ADVERSE","REVIEW - FAVOURABLE"),"Routine")</x:f>
        <x:v>Routine</x:v>
      </x:c>
      <x:c r="K29" s="34"/>
    </x:row>
    <x:row r="30" ht="21" customHeight="1">
      <x:c r="A30" s="38" t="str">
        <x:v>Wholesale</x:v>
      </x:c>
      <x:c r="B30" s="38" t="str">
        <x:v>Expense</x:v>
      </x:c>
      <x:c r="C30" s="38" t="str">
        <x:v>6400</x:v>
      </x:c>
      <x:c r="D30" s="38" t="str">
        <x:v>Software</x:v>
      </x:c>
      <x:c r="E30" s="39" t="n">
        <x:v>4800</x:v>
      </x:c>
      <x:c r="F30" s="39" t="n">
        <x:v>4800</x:v>
      </x:c>
      <x:c r="G30" s="32" t="n">
        <x:f>F30-E30</x:f>
        <x:v>0</x:v>
      </x:c>
      <x:c r="H30" s="32" t="n">
        <x:f>IF(B30="Revenue",G30,-G30)</x:f>
        <x:v>0</x:v>
      </x:c>
      <x:c r="I30" s="33" t="n">
        <x:f>IF(E30=0,"N/M",G30/E30)</x:f>
        <x:v>0</x:v>
      </x:c>
      <x:c r="J30" s="34" t="str">
        <x:f>IF(OR(ABS(H30)&gt;=SETTINGS!$B$8,AND(ABS(H30)&gt;=SETTINGS!$B$9,IF(ISNUMBER(I30),ABS(I30)&gt;=SETTINGS!$B$10,FALSE))),IF(H30&lt;0,"REVIEW - ADVERSE","REVIEW - FAVOURABLE"),"Routine")</x:f>
        <x:v>Routine</x:v>
      </x:c>
      <x:c r="K30" s="34"/>
    </x:row>
    <x:row r="31" ht="21" customHeight="1">
      <x:c r="A31" s="38" t="str">
        <x:v>Wholesale</x:v>
      </x:c>
      <x:c r="B31" s="38" t="str">
        <x:v>Expense</x:v>
      </x:c>
      <x:c r="C31" s="38" t="str">
        <x:v>6500</x:v>
      </x:c>
      <x:c r="D31" s="38" t="str">
        <x:v>Rent</x:v>
      </x:c>
      <x:c r="E31" s="39" t="n">
        <x:v>6700</x:v>
      </x:c>
      <x:c r="F31" s="39" t="n">
        <x:v>6900</x:v>
      </x:c>
      <x:c r="G31" s="32" t="n">
        <x:f>F31-E31</x:f>
        <x:v>200</x:v>
      </x:c>
      <x:c r="H31" s="32" t="n">
        <x:f>IF(B31="Revenue",G31,-G31)</x:f>
        <x:v>-200</x:v>
      </x:c>
      <x:c r="I31" s="33" t="n">
        <x:f>IF(E31=0,"N/M",G31/E31)</x:f>
        <x:v>0.029850746268656716</x:v>
      </x:c>
      <x:c r="J31" s="34" t="str">
        <x:f>IF(OR(ABS(H31)&gt;=SETTINGS!$B$8,AND(ABS(H31)&gt;=SETTINGS!$B$9,IF(ISNUMBER(I31),ABS(I31)&gt;=SETTINGS!$B$10,FALSE))),IF(H31&lt;0,"REVIEW - ADVERSE","REVIEW - FAVOURABLE"),"Routine")</x:f>
        <x:v>Routine</x:v>
      </x:c>
      <x:c r="K31" s="34"/>
    </x:row>
    <x:row r="32" ht="21" customHeight="1">
      <x:c r="A32" s="38" t="str">
        <x:v>Wholesale</x:v>
      </x:c>
      <x:c r="B32" s="38" t="str">
        <x:v>Expense</x:v>
      </x:c>
      <x:c r="C32" s="38" t="str">
        <x:v>6600</x:v>
      </x:c>
      <x:c r="D32" s="38" t="str">
        <x:v>Travel</x:v>
      </x:c>
      <x:c r="E32" s="39" t="n">
        <x:v>1700</x:v>
      </x:c>
      <x:c r="F32" s="39" t="n">
        <x:v>1100</x:v>
      </x:c>
      <x:c r="G32" s="32" t="n">
        <x:f>F32-E32</x:f>
        <x:v>-600</x:v>
      </x:c>
      <x:c r="H32" s="32" t="n">
        <x:f>IF(B32="Revenue",G32,-G32)</x:f>
        <x:v>600</x:v>
      </x:c>
      <x:c r="I32" s="33" t="n">
        <x:f>IF(E32=0,"N/M",G32/E32)</x:f>
        <x:v>-0.35294117647058826</x:v>
      </x:c>
      <x:c r="J32" s="34" t="str">
        <x:f>IF(OR(ABS(H32)&gt;=SETTINGS!$B$8,AND(ABS(H32)&gt;=SETTINGS!$B$9,IF(ISNUMBER(I32),ABS(I32)&gt;=SETTINGS!$B$10,FALSE))),IF(H32&lt;0,"REVIEW - ADVERSE","REVIEW - FAVOURABLE"),"Routine")</x:f>
        <x:v>Routine</x:v>
      </x:c>
      <x:c r="K32" s="34"/>
    </x:row>
    <x:row r="33" ht="21" customHeight="1">
      <x:c r="A33" s="38" t="str">
        <x:v>Wholesale</x:v>
      </x:c>
      <x:c r="B33" s="38" t="str">
        <x:v>Expense</x:v>
      </x:c>
      <x:c r="C33" s="38" t="str">
        <x:v>6700</x:v>
      </x:c>
      <x:c r="D33" s="38" t="str">
        <x:v>Other operating costs</x:v>
      </x:c>
      <x:c r="E33" s="39" t="n">
        <x:v>3500</x:v>
      </x:c>
      <x:c r="F33" s="39" t="n">
        <x:v>4400</x:v>
      </x:c>
      <x:c r="G33" s="32" t="n">
        <x:f>F33-E33</x:f>
        <x:v>900</x:v>
      </x:c>
      <x:c r="H33" s="32" t="n">
        <x:f>IF(B33="Revenue",G33,-G33)</x:f>
        <x:v>-900</x:v>
      </x:c>
      <x:c r="I33" s="33" t="n">
        <x:f>IF(E33=0,"N/M",G33/E33)</x:f>
        <x:v>0.2571428571428571</x:v>
      </x:c>
      <x:c r="J33" s="34" t="str">
        <x:f>IF(OR(ABS(H33)&gt;=SETTINGS!$B$8,AND(ABS(H33)&gt;=SETTINGS!$B$9,IF(ISNUMBER(I33),ABS(I33)&gt;=SETTINGS!$B$10,FALSE))),IF(H33&lt;0,"REVIEW - ADVERSE","REVIEW - FAVOURABLE"),"Routine")</x:f>
        <x:v>Routine</x:v>
      </x:c>
      <x:c r="K33" s="34"/>
    </x:row>
    <x:row r="34" ht="21" customHeight="1">
      <x:c r="E34" s="26"/>
      <x:c r="F34" s="26"/>
      <x:c r="G34" s="26"/>
      <x:c r="H34" s="26"/>
    </x:row>
    <x:row r="35" ht="31" customHeight="1">
      <x:c r="A35" s="15" t="str">
        <x:v>SOURCE TOTALS (positive amounts)</x:v>
      </x:c>
      <x:c r="B35" s="15"/>
      <x:c r="C35" s="15"/>
      <x:c r="D35" s="15"/>
      <x:c r="E35" s="27" t="n">
        <x:f>SUM(E7:E33)</x:f>
        <x:v>1900100</x:v>
      </x:c>
      <x:c r="F35" s="27" t="n">
        <x:f>SUM(F7:F33)</x:f>
        <x:v>1906200</x:v>
      </x:c>
      <x:c r="G35" s="27" t="n">
        <x:f>SUM(G7:G33)</x:f>
        <x:v>6100</x:v>
      </x:c>
      <x:c r="H35" s="27" t="n">
        <x:f>SUM(H7:H33)</x:f>
        <x:v>-20100</x:v>
      </x:c>
      <x:c r="I35" s="15"/>
      <x:c r="J35" s="15"/>
      <x:c r="K35" s="15"/>
    </x:row>
  </x:sheetData>
  <x:mergeCells>
    <x:mergeCell ref="A1:K2"/>
    <x:mergeCell ref="A3:K3"/>
    <x:mergeCell ref="A35:D35"/>
  </x:mergeCells>
  <x:conditionalFormatting sqref="H7:H33">
    <x:cfRule type="cellIs" dxfId="0" priority="1" operator="lessThan">
      <x:formula>0</x:formula>
    </x:cfRule>
  </x:conditionalFormatting>
  <x:conditionalFormatting sqref="J7:J33">
    <x:cfRule type="expression" dxfId="1" priority="2">
      <x:formula>LEFT(J7,6)="REVIEW"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4" hidden="0" customWidth="1"/>
    <x:col min="3" max="3" width="67" hidden="0" customWidth="1"/>
  </x:cols>
  <x:sheetData>
    <x:row r="1" ht="21" customHeight="1">
      <x:c r="A1" s="4" t="str">
        <x:v>REPORTING RULES</x:v>
      </x:c>
      <x:c r="B1" s="4"/>
      <x:c r="C1" s="4"/>
      <x:c r="D1" s="4"/>
      <x:c r="E1" s="4"/>
      <x:c r="F1" s="4"/>
    </x:row>
    <x:row r="2" ht="21" customHeight="1">
      <x:c r="A2" s="4"/>
      <x:c r="B2" s="4"/>
      <x:c r="C2" s="4"/>
      <x:c r="D2" s="4"/>
      <x:c r="E2" s="4"/>
      <x:c r="F2" s="4"/>
    </x:row>
    <x:row r="3" ht="21" customHeight="1">
      <x:c r="A3" s="9" t="str">
        <x:v>Editable review rules for this case; do not change thresholds when checking the supplied solution.</x:v>
      </x:c>
      <x:c r="B3" s="9"/>
      <x:c r="C3" s="9"/>
      <x:c r="D3" s="9"/>
      <x:c r="E3" s="9"/>
      <x:c r="F3" s="9"/>
    </x:row>
    <x:row r="4" ht="21" customHeight="1"/>
    <x:row r="5" ht="21" customHeight="1"/>
    <x:row r="6" ht="31" customHeight="1">
      <x:c r="A6" s="15" t="str">
        <x:v>Rule</x:v>
      </x:c>
      <x:c r="B6" s="15" t="str">
        <x:v>Value</x:v>
      </x:c>
      <x:c r="C6" s="15" t="str">
        <x:v>Meaning</x:v>
      </x:c>
    </x:row>
    <x:row r="7" ht="21" customHeight="1"/>
    <x:row r="8" ht="21" customHeight="1">
      <x:c r="A8" t="str">
        <x:v>Large absolute variance</x:v>
      </x:c>
      <x:c r="B8" s="26" t="n">
        <x:v>5000</x:v>
      </x:c>
      <x:c r="C8" s="24" t="str">
        <x:v>Review whenever absolute impact &gt;= this amount (USD).</x:v>
      </x:c>
    </x:row>
    <x:row r="9" ht="21" customHeight="1">
      <x:c r="A9" t="str">
        <x:v>Mid-size variance</x:v>
      </x:c>
      <x:c r="B9" s="26" t="n">
        <x:v>1500</x:v>
      </x:c>
      <x:c r="C9" s="24" t="str">
        <x:v>Review when both impact &gt;= this amount AND percent threshold is met.</x:v>
      </x:c>
    </x:row>
    <x:row r="10" ht="21" customHeight="1">
      <x:c r="A10" t="str">
        <x:v>Mid-size percent threshold</x:v>
      </x:c>
      <x:c r="B10" s="30" t="n">
        <x:v>0.1</x:v>
      </x:c>
      <x:c r="C10" s="24" t="str">
        <x:v>Used together with the mid-size USD rule.</x:v>
      </x:c>
    </x:row>
    <x:row r="11" ht="21" customHeight="1">
      <x:c r="C11" s="24"/>
    </x:row>
    <x:row r="12" ht="21" customHeight="1">
      <x:c r="A12" t="str">
        <x:v>Interpretation</x:v>
      </x:c>
      <x:c r="B12" t="str">
        <x:v>+ = favourable</x:v>
      </x:c>
      <x:c r="C12" s="24" t="str">
        <x:v>For sales: actual minus budget. For expense: budget minus actual.</x:v>
      </x:c>
    </x:row>
    <x:row r="13" ht="21" customHeight="1">
      <x:c r="A13" t="str">
        <x:v>Percent variance</x:v>
      </x:c>
      <x:c r="B13" t="str">
        <x:v>(Actual-Budget)/Budget</x:v>
      </x:c>
      <x:c r="C13" s="24" t="str">
        <x:v>Use actual-minus-budget % for both types, then interpret the sign by type.</x:v>
      </x:c>
    </x:row>
    <x:row r="14" ht="21" customHeight="1">
      <x:c r="A14" t="str">
        <x:v>Scope</x:v>
      </x:c>
      <x:c r="B14" t="str">
        <x:v>Training-only</x:v>
      </x:c>
      <x:c r="C14" s="24" t="str">
        <x:v>Only these operating expense categories are included; no interest, tax or D&amp;A.</x:v>
      </x:c>
    </x:row>
    <x:row r="15" ht="21" customHeight="1"/>
    <x:row r="16" ht="21" customHeight="1"/>
    <x:row r="17" ht="21" customHeight="1"/>
    <x:row r="18" ht="21" customHeight="1"/>
    <x:row r="19" ht="21" customHeight="1"/>
    <x:row r="20" ht="21" customHeight="1"/>
    <x:row r="21" ht="21" customHeight="1"/>
    <x:row r="22" ht="21" customHeight="1"/>
    <x:row r="23" ht="21" customHeight="1"/>
    <x:row r="24" ht="21" customHeight="1"/>
    <x:row r="25" ht="21" customHeight="1"/>
    <x:row r="26" ht="21" customHeight="1"/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</x:cols>
  <x:sheetData>
    <x:row r="1" ht="21" customHeight="1">
      <x:c r="A1" s="4" t="str">
        <x:v>SEPTEMBER 2026 PERFORMANCE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1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1" customHeight="1">
      <x:c r="A3" s="9" t="str">
        <x:v>Operating contribution by division. Positive impact is favourable; negative is adverse.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</x:row>
    <x:row r="4" ht="21" customHeight="1"/>
    <x:row r="5" ht="21" customHeight="1"/>
    <x:row r="6" ht="31" customHeight="1">
      <x:c r="A6" s="15" t="str">
        <x:v>Division</x:v>
      </x:c>
      <x:c r="B6" s="15" t="str">
        <x:v>Budget sales</x:v>
      </x:c>
      <x:c r="C6" s="15" t="str">
        <x:v>Actual sales</x:v>
      </x:c>
      <x:c r="D6" s="15" t="str">
        <x:v>Budget costs</x:v>
      </x:c>
      <x:c r="E6" s="15" t="str">
        <x:v>Actual costs</x:v>
      </x:c>
      <x:c r="F6" s="15" t="str">
        <x:v>Budget contrib.</x:v>
      </x:c>
      <x:c r="G6" s="15" t="str">
        <x:v>Actual contrib.</x:v>
      </x:c>
      <x:c r="H6" s="15" t="str">
        <x:v>Impact</x:v>
      </x:c>
      <x:c r="I6" s="15" t="str">
        <x:v>Actual margin</x:v>
      </x:c>
    </x:row>
    <x:row r="7" ht="21" customHeight="1">
      <x:c r="A7" t="str">
        <x:v>Retail</x:v>
      </x:c>
      <x:c r="B7" s="32" t="n">
        <x:f>SUMIFS(DATA!$E$7:$E$33,DATA!$A$7:$A$33,$A7,DATA!$B$7:$B$33,"Revenue")</x:f>
        <x:v>250000</x:v>
      </x:c>
      <x:c r="C7" s="32" t="n">
        <x:f>SUMIFS(DATA!$F$7:$F$33,DATA!$A$7:$A$33,$A7,DATA!$B$7:$B$33,"Revenue")</x:f>
        <x:v>244000</x:v>
      </x:c>
      <x:c r="D7" s="32" t="n">
        <x:f>SUMIFS(DATA!$E$7:$E$33,DATA!$A$7:$A$33,$A7,DATA!$B$7:$B$33,"Expense")</x:f>
        <x:v>218000</x:v>
      </x:c>
      <x:c r="E7" s="32" t="n">
        <x:f>SUMIFS(DATA!$F$7:$F$33,DATA!$A$7:$A$33,$A7,DATA!$B$7:$B$33,"Expense")</x:f>
        <x:v>220900</x:v>
      </x:c>
      <x:c r="F7" s="32" t="n">
        <x:f>B7-D7</x:f>
        <x:v>32000</x:v>
      </x:c>
      <x:c r="G7" s="32" t="n">
        <x:f>C7-E7</x:f>
        <x:v>23100</x:v>
      </x:c>
      <x:c r="H7" s="32" t="n">
        <x:f>G7-F7</x:f>
        <x:v>-8900</x:v>
      </x:c>
      <x:c r="I7" s="30" t="n">
        <x:f>IFERROR(G7/C7,0)</x:f>
        <x:v>0.09467213114754099</x:v>
      </x:c>
    </x:row>
    <x:row r="8" ht="21" customHeight="1">
      <x:c r="A8" t="str">
        <x:v>E-Commerce</x:v>
      </x:c>
      <x:c r="B8" s="32" t="n">
        <x:f>SUMIFS(DATA!$E$7:$E$33,DATA!$A$7:$A$33,$A8,DATA!$B$7:$B$33,"Revenue")</x:f>
        <x:v>310000</x:v>
      </x:c>
      <x:c r="C8" s="32" t="n">
        <x:f>SUMIFS(DATA!$F$7:$F$33,DATA!$A$7:$A$33,$A8,DATA!$B$7:$B$33,"Revenue")</x:f>
        <x:v>333000</x:v>
      </x:c>
      <x:c r="D8" s="32" t="n">
        <x:f>SUMIFS(DATA!$E$7:$E$33,DATA!$A$7:$A$33,$A8,DATA!$B$7:$B$33,"Expense")</x:f>
        <x:v>287900</x:v>
      </x:c>
      <x:c r="E8" s="32" t="n">
        <x:f>SUMIFS(DATA!$F$7:$F$33,DATA!$A$7:$A$33,$A8,DATA!$B$7:$B$33,"Expense")</x:f>
        <x:v>319500</x:v>
      </x:c>
      <x:c r="F8" s="32" t="n">
        <x:f>B8-D8</x:f>
        <x:v>22100</x:v>
      </x:c>
      <x:c r="G8" s="32" t="n">
        <x:f>C8-E8</x:f>
        <x:v>13500</x:v>
      </x:c>
      <x:c r="H8" s="32" t="n">
        <x:f>G8-F8</x:f>
        <x:v>-8600</x:v>
      </x:c>
      <x:c r="I8" s="30" t="n">
        <x:f>IFERROR(G8/C8,0)</x:f>
        <x:v>0.04054054054054054</x:v>
      </x:c>
    </x:row>
    <x:row r="9" ht="21" customHeight="1">
      <x:c r="A9" t="str">
        <x:v>Wholesale</x:v>
      </x:c>
      <x:c r="B9" s="32" t="n">
        <x:f>SUMIFS(DATA!$E$7:$E$33,DATA!$A$7:$A$33,$A9,DATA!$B$7:$B$33,"Revenue")</x:f>
        <x:v>440000</x:v>
      </x:c>
      <x:c r="C9" s="32" t="n">
        <x:f>SUMIFS(DATA!$F$7:$F$33,DATA!$A$7:$A$33,$A9,DATA!$B$7:$B$33,"Revenue")</x:f>
        <x:v>416000</x:v>
      </x:c>
      <x:c r="D9" s="32" t="n">
        <x:f>SUMIFS(DATA!$E$7:$E$33,DATA!$A$7:$A$33,$A9,DATA!$B$7:$B$33,"Expense")</x:f>
        <x:v>394200</x:v>
      </x:c>
      <x:c r="E9" s="32" t="n">
        <x:f>SUMIFS(DATA!$F$7:$F$33,DATA!$A$7:$A$33,$A9,DATA!$B$7:$B$33,"Expense")</x:f>
        <x:v>372800</x:v>
      </x:c>
      <x:c r="F9" s="32" t="n">
        <x:f>B9-D9</x:f>
        <x:v>45800</x:v>
      </x:c>
      <x:c r="G9" s="32" t="n">
        <x:f>C9-E9</x:f>
        <x:v>43200</x:v>
      </x:c>
      <x:c r="H9" s="32" t="n">
        <x:f>G9-F9</x:f>
        <x:v>-2600</x:v>
      </x:c>
      <x:c r="I9" s="30" t="n">
        <x:f>IFERROR(G9/C9,0)</x:f>
        <x:v>0.10384615384615385</x:v>
      </x:c>
    </x:row>
    <x:row r="10" ht="25" customHeight="1">
      <x:c r="A10" s="44" t="str">
        <x:v>TOTAL</x:v>
      </x:c>
      <x:c r="B10" s="45" t="n">
        <x:f>SUM(B7:B9)</x:f>
        <x:v>1000000</x:v>
      </x:c>
      <x:c r="C10" s="45" t="n">
        <x:f>SUM(C7:C9)</x:f>
        <x:v>993000</x:v>
      </x:c>
      <x:c r="D10" s="45" t="n">
        <x:f>SUM(D7:D9)</x:f>
        <x:v>900100</x:v>
      </x:c>
      <x:c r="E10" s="45" t="n">
        <x:f>SUM(E7:E9)</x:f>
        <x:v>913200</x:v>
      </x:c>
      <x:c r="F10" s="45" t="n">
        <x:f>SUM(F7:F9)</x:f>
        <x:v>99900</x:v>
      </x:c>
      <x:c r="G10" s="45" t="n">
        <x:f>SUM(G7:G9)</x:f>
        <x:v>79800</x:v>
      </x:c>
      <x:c r="H10" s="45" t="n">
        <x:f>SUM(H7:H9)</x:f>
        <x:v>-20100</x:v>
      </x:c>
      <x:c r="I10" s="46" t="n">
        <x:f>IFERROR(G10/C10,0)</x:f>
        <x:v>0.08036253776435046</x:v>
      </x:c>
    </x:row>
    <x:row r="11" ht="21" customHeight="1"/>
    <x:row r="12" ht="21" customHeight="1"/>
    <x:row r="13" ht="24" customHeight="1">
      <x:c r="A13" s="52" t="str">
        <x:v>Interpretation: operating contribution is a training KPI, not profit or EBITDA.</x:v>
      </x:c>
      <x:c r="B13" s="52"/>
      <x:c r="C13" s="52"/>
      <x:c r="D13" s="52"/>
      <x:c r="E13" s="52"/>
      <x:c r="F13" s="52"/>
      <x:c r="G13" s="52"/>
      <x:c r="H13" s="52"/>
      <x:c r="I13" s="52"/>
    </x:row>
    <x:row r="14" ht="21" customHeight="1"/>
    <x:row r="15" ht="21" customHeight="1"/>
    <x:row r="16" ht="31" customHeight="1">
      <x:c r="A16" s="15" t="str">
        <x:v>MANAGEMENT QUESTIONS</x:v>
      </x:c>
      <x:c r="B16" s="15"/>
      <x:c r="C16" s="15"/>
      <x:c r="D16" s="15"/>
      <x:c r="E16" s="15"/>
      <x:c r="F16" s="15"/>
      <x:c r="G16" s="15"/>
      <x:c r="H16" s="15"/>
      <x:c r="I16" s="15"/>
    </x:row>
    <x:row r="17" ht="21" customHeight="1"/>
    <x:row r="18" ht="27" customHeight="1">
      <x:c r="A18" s="24" t="str">
        <x:v>1  Which division had the largest adverse contribution variance? State the USD impact.</x:v>
      </x:c>
      <x:c r="B18" s="24"/>
      <x:c r="C18" s="24"/>
      <x:c r="D18" s="24"/>
      <x:c r="E18" s="24"/>
      <x:c r="F18" s="24"/>
      <x:c r="G18" s="24"/>
      <x:c r="H18" s="24"/>
      <x:c r="I18" s="24"/>
    </x:row>
    <x:row r="19" ht="27" customHeight="1">
      <x:c r="A19" s="24" t="str">
        <x:v>2  List the three largest unfavourable line-item impacts. State the division and account.</x:v>
      </x:c>
      <x:c r="B19" s="24"/>
      <x:c r="C19" s="24"/>
      <x:c r="D19" s="24"/>
      <x:c r="E19" s="24"/>
      <x:c r="F19" s="24"/>
      <x:c r="G19" s="24"/>
      <x:c r="H19" s="24"/>
      <x:c r="I19" s="24"/>
    </x:row>
    <x:row r="20" ht="27" customHeight="1">
      <x:c r="A20" s="24" t="str">
        <x:v>3  E-Commerce sales exceeded plan. Did its contribution also beat budget? Explain numerically.</x:v>
      </x:c>
      <x:c r="B20" s="24"/>
      <x:c r="C20" s="24"/>
      <x:c r="D20" s="24"/>
      <x:c r="E20" s="24"/>
      <x:c r="F20" s="24"/>
      <x:c r="G20" s="24"/>
      <x:c r="H20" s="24"/>
      <x:c r="I20" s="24"/>
    </x:row>
    <x:row r="21" ht="27" customHeight="1">
      <x:c r="A21" s="24" t="str">
        <x:v>4  What does available documentary evidence support, and what remains a hypothesis?</x:v>
      </x:c>
      <x:c r="B21" s="24"/>
      <x:c r="C21" s="24"/>
      <x:c r="D21" s="24"/>
      <x:c r="E21" s="24"/>
      <x:c r="F21" s="24"/>
      <x:c r="G21" s="24"/>
      <x:c r="H21" s="24"/>
      <x:c r="I21" s="24"/>
    </x:row>
    <x:row r="22" ht="27" customHeight="1">
      <x:c r="A22" s="24" t="str">
        <x:v>5  What checks must pass before this summary can be sent to management?</x:v>
      </x:c>
      <x:c r="B22" s="24"/>
      <x:c r="C22" s="24"/>
      <x:c r="D22" s="24"/>
      <x:c r="E22" s="24"/>
      <x:c r="F22" s="24"/>
      <x:c r="G22" s="24"/>
      <x:c r="H22" s="24"/>
      <x:c r="I22" s="24"/>
    </x:row>
    <x:row r="23" ht="21" customHeight="1"/>
    <x:row r="24" ht="21" customHeight="1"/>
    <x:row r="25" ht="21" customHeight="1"/>
    <x:row r="26" ht="21" customHeight="1"/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K2"/>
    <x:mergeCell ref="A3:K3"/>
    <x:mergeCell ref="A13:I13"/>
    <x:mergeCell ref="A16:I16"/>
    <x:mergeCell ref="A18:I18"/>
    <x:mergeCell ref="A19:I19"/>
    <x:mergeCell ref="A20:I20"/>
    <x:mergeCell ref="A21:I21"/>
    <x:mergeCell ref="A22:I22"/>
  </x:mergeCells>
  <x:conditionalFormatting sqref="H7:H9">
    <x:cfRule type="cellIs" dxfId="2" priority="1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773191b5ab3c4b3b"/>
</x:worksheet>
</file>

<file path=xl/worksheets/sheet5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6" hidden="0" customWidth="1"/>
    <x:col min="3" max="3" width="18" hidden="0" customWidth="1"/>
    <x:col min="4" max="4" width="24" hidden="0" customWidth="1"/>
    <x:col min="5" max="5" width="80" hidden="0" customWidth="1"/>
    <x:col min="6" max="6" width="85" hidden="0" customWidth="1"/>
  </x:cols>
  <x:sheetData>
    <x:row r="1" ht="21" customHeight="1">
      <x:c r="A1" s="4" t="str">
        <x:v>EVIDENCE NOT CAUSAL PROOF</x:v>
      </x:c>
      <x:c r="B1" s="4"/>
      <x:c r="C1" s="4"/>
      <x:c r="D1" s="4"/>
      <x:c r="E1" s="4"/>
      <x:c r="F1" s="4"/>
    </x:row>
    <x:row r="2" ht="21" customHeight="1">
      <x:c r="A2" s="4"/>
      <x:c r="B2" s="4"/>
      <x:c r="C2" s="4"/>
      <x:c r="D2" s="4"/>
      <x:c r="E2" s="4"/>
      <x:c r="F2" s="4"/>
    </x:row>
    <x:row r="3" ht="21" customHeight="1">
      <x:c r="A3" s="9" t="str">
        <x:v>Fictional supporting records; use to justify only the portion of a variance they can substantiate.</x:v>
      </x:c>
      <x:c r="B3" s="9"/>
      <x:c r="C3" s="9"/>
      <x:c r="D3" s="9"/>
      <x:c r="E3" s="9"/>
      <x:c r="F3" s="9"/>
    </x:row>
    <x:row r="4" ht="21" customHeight="1"/>
    <x:row r="5" ht="21" customHeight="1"/>
    <x:row r="6" ht="31" customHeight="1">
      <x:c r="A6" s="15" t="str">
        <x:v>Reference</x:v>
      </x:c>
      <x:c r="B6" s="15" t="str">
        <x:v>Document date</x:v>
      </x:c>
      <x:c r="C6" s="15" t="str">
        <x:v>Division</x:v>
      </x:c>
      <x:c r="D6" s="15" t="str">
        <x:v>Line item</x:v>
      </x:c>
      <x:c r="E6" s="15" t="str">
        <x:v>What the record says</x:v>
      </x:c>
      <x:c r="F6" s="15" t="str">
        <x:v>Analytical limitation</x:v>
      </x:c>
    </x:row>
    <x:row r="7" ht="65" customHeight="1">
      <x:c r="A7" t="str">
        <x:v>E-01</x:v>
      </x:c>
      <x:c r="B7" t="str">
        <x:v>2026-09-20</x:v>
      </x:c>
      <x:c r="C7" t="str">
        <x:v>E-Commerce</x:v>
      </x:c>
      <x:c r="D7" t="str">
        <x:v>Marketing</x:v>
      </x:c>
      <x:c r="E7" s="24" t="str">
        <x:v>Budget owner confirms this additional $8,900 campaign was unbudgeted; approved invoice posted to September marketing.</x:v>
      </x:c>
      <x:c r="F7" s="24" t="str">
        <x:v>Supports part of the $10,900 overspend; does not explain the remaining $2,000.</x:v>
      </x:c>
    </x:row>
    <x:row r="8" ht="65" customHeight="1">
      <x:c r="A8" t="str">
        <x:v>E-02</x:v>
      </x:c>
      <x:c r="B8" t="str">
        <x:v>2026-09-28</x:v>
      </x:c>
      <x:c r="C8" t="str">
        <x:v>Retail</x:v>
      </x:c>
      <x:c r="D8" t="str">
        <x:v>Logistics</x:v>
      </x:c>
      <x:c r="E8" s="24" t="str">
        <x:v>Operations and budget owner confirm $2,400 of urgent courier spending was unplanned after a supplier delay.</x:v>
      </x:c>
      <x:c r="F8" s="24" t="str">
        <x:v>Supports part of the $2,700 overspend; requires invoice review for full attribution.</x:v>
      </x:c>
    </x:row>
    <x:row r="9" ht="65" customHeight="1">
      <x:c r="A9" t="str">
        <x:v>E-03</x:v>
      </x:c>
      <x:c r="B9" t="str">
        <x:v>2026-09-30</x:v>
      </x:c>
      <x:c r="C9" t="str">
        <x:v>Wholesale</x:v>
      </x:c>
      <x:c r="D9" t="str">
        <x:v>Net sales</x:v>
      </x:c>
      <x:c r="E9" s="24" t="str">
        <x:v>Sales plan included a $14,000 Wholesale order; customer note confirms its delivery and recognition moved to October.</x:v>
      </x:c>
      <x:c r="F9" s="24" t="str">
        <x:v>One plausible component of the $24,000 adverse revenue variance; timing requires follow-up.</x:v>
      </x:c>
    </x:row>
    <x:row r="10" ht="65" customHeight="1">
      <x:c r="A10" t="str">
        <x:v>E-04</x:v>
      </x:c>
      <x:c r="B10" t="str">
        <x:v>2026-10-02</x:v>
      </x:c>
      <x:c r="C10" t="str">
        <x:v>E-Commerce</x:v>
      </x:c>
      <x:c r="D10" t="str">
        <x:v>Net sales</x:v>
      </x:c>
      <x:c r="E10" s="24" t="str">
        <x:v>Web analytics: September order count was 11% above the internal plan.</x:v>
      </x:c>
      <x:c r="F10" s="24" t="str">
        <x:v>Volume indicator only; cannot quantify price/mix contribution to $23,000 favourable variance.</x:v>
      </x:c>
    </x:row>
    <x:row r="11" ht="65" customHeight="1">
      <x:c r="A11" t="str">
        <x:v>E-05</x:v>
      </x:c>
      <x:c r="B11" t="str">
        <x:v>2026-10-02</x:v>
      </x:c>
      <x:c r="C11" t="str">
        <x:v>Wholesale</x:v>
      </x:c>
      <x:c r="D11" t="str">
        <x:v>Cost of goods sold</x:v>
      </x:c>
      <x:c r="E11" s="24" t="str">
        <x:v>Operations report: wholesale shipment count was 1,110 versus 1,200 planned.</x:v>
      </x:c>
      <x:c r="F11" s="24" t="str">
        <x:v>Supports a lower activity level; does not by itself explain the $23,000 favourable cost variance.</x:v>
      </x:c>
    </x:row>
    <x:row r="12" ht="21" customHeight="1"/>
    <x:row r="13" ht="33" customHeight="1">
      <x:c r="A13" s="55" t="str">
        <x:v>Never describe a variance as caused by an operational event without clear supporting evidence and reconciliation of the amounts.</x:v>
      </x:c>
      <x:c r="B13" s="55"/>
      <x:c r="C13" s="55"/>
      <x:c r="D13" s="55"/>
      <x:c r="E13" s="55"/>
      <x:c r="F13" s="55"/>
    </x:row>
    <x:row r="14" ht="21" customHeight="1"/>
    <x:row r="15" ht="21" customHeight="1"/>
    <x:row r="16" ht="21" customHeight="1"/>
    <x:row r="17" ht="21" customHeight="1"/>
    <x:row r="18" ht="21" customHeight="1"/>
    <x:row r="19" ht="21" customHeight="1"/>
    <x:row r="20" ht="21" customHeight="1"/>
    <x:row r="21" ht="21" customHeight="1"/>
    <x:row r="22" ht="21" customHeight="1"/>
    <x:row r="23" ht="21" customHeight="1"/>
    <x:row r="24" ht="21" customHeight="1"/>
    <x:row r="25" ht="21" customHeight="1"/>
    <x:row r="26" ht="21" customHeight="1"/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F2"/>
    <x:mergeCell ref="A3:F3"/>
    <x:mergeCell ref="A13:F1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6" hidden="0" customWidth="1"/>
    <x:col min="3" max="3" width="41" hidden="0" customWidth="1"/>
  </x:cols>
  <x:sheetData>
    <x:row r="1" ht="21" customHeight="1">
      <x:c r="A1" s="4" t="str">
        <x:v>COMPLETENESS + CROSS-FOOT CONTROLS</x:v>
      </x:c>
      <x:c r="B1" s="4"/>
      <x:c r="C1" s="4"/>
      <x:c r="D1" s="4"/>
      <x:c r="E1" s="4"/>
    </x:row>
    <x:row r="2" ht="21" customHeight="1">
      <x:c r="A2" s="4"/>
      <x:c r="B2" s="4"/>
      <x:c r="C2" s="4"/>
      <x:c r="D2" s="4"/>
      <x:c r="E2" s="4"/>
    </x:row>
    <x:row r="3" ht="21" customHeight="1">
      <x:c r="A3" s="9" t="str">
        <x:v>Cross-foot to source records; integrity requires formulas plus full completion.</x:v>
      </x:c>
      <x:c r="B3" s="9"/>
      <x:c r="C3" s="9"/>
      <x:c r="D3" s="9"/>
      <x:c r="E3" s="9"/>
    </x:row>
    <x:row r="4" ht="21" customHeight="1"/>
    <x:row r="5" ht="21" customHeight="1"/>
    <x:row r="6" ht="31" customHeight="1">
      <x:c r="A6" s="15" t="str">
        <x:v>Control</x:v>
      </x:c>
      <x:c r="B6" s="15" t="str">
        <x:v>Live result</x:v>
      </x:c>
      <x:c r="C6" s="15" t="str">
        <x:v>Expected / requirement</x:v>
      </x:c>
    </x:row>
    <x:row r="7" ht="21" customHeight="1">
      <x:c r="A7" t="str">
        <x:v>Input line count</x:v>
      </x:c>
      <x:c r="B7" t="n">
        <x:f>COUNTA(DATA!D7:D33)</x:f>
        <x:v>27</x:v>
      </x:c>
      <x:c r="C7" t="str">
        <x:v>27 finance rows</x:v>
      </x:c>
    </x:row>
    <x:row r="8" ht="21" customHeight="1">
      <x:c r="A8" t="str">
        <x:v>Budget and actual values</x:v>
      </x:c>
      <x:c r="B8" t="n">
        <x:f>COUNT(DATA!E7:F33)</x:f>
        <x:v>54</x:v>
      </x:c>
      <x:c r="C8" t="str">
        <x:v>54 numeric input amounts</x:v>
      </x:c>
    </x:row>
    <x:row r="9" ht="21" customHeight="1">
      <x:c r="A9" t="str">
        <x:v>Calculated numeric cells</x:v>
      </x:c>
      <x:c r="B9" t="n">
        <x:f>COUNT(DATA!G7:I33)</x:f>
        <x:v>81</x:v>
      </x:c>
      <x:c r="C9" t="str">
        <x:v>81 derived numeric results</x:v>
      </x:c>
    </x:row>
    <x:row r="10" ht="21" customHeight="1">
      <x:c r="A10" t="str">
        <x:v>Materiality decisions</x:v>
      </x:c>
      <x:c r="B10" t="n">
        <x:f>COUNTA(DATA!J7:J33)</x:f>
        <x:v>27</x:v>
      </x:c>
      <x:c r="C10" t="str">
        <x:v>27 lines classified</x:v>
      </x:c>
    </x:row>
    <x:row r="11" ht="21" customHeight="1">
      <x:c r="A11" t="str">
        <x:v>Summary numeric cells</x:v>
      </x:c>
      <x:c r="B11" t="n">
        <x:f>COUNT(SUMMARY!B7:I10)</x:f>
        <x:v>32</x:v>
      </x:c>
      <x:c r="C11" t="str">
        <x:v>32 summary figures</x:v>
      </x:c>
    </x:row>
    <x:row r="12" ht="21" customHeight="1">
      <x:c r="A12" t="str">
        <x:v>Impact cross-foot</x:v>
      </x:c>
      <x:c r="B12" s="26" t="n">
        <x:f>SUM(DATA!H7:H33)-SUMMARY!H10</x:f>
        <x:v>0</x:v>
      </x:c>
      <x:c r="C12" t="str">
        <x:v>Must be 0.00 USD</x:v>
      </x:c>
    </x:row>
    <x:row r="13" ht="21" customHeight="1">
      <x:c r="A13" t="str">
        <x:v>Budget sales cross-foot</x:v>
      </x:c>
      <x:c r="B13" s="26" t="n">
        <x:f>SUMIFS(DATA!E7:E33,DATA!B7:B33,"Revenue")-SUMMARY!B10</x:f>
        <x:v>0</x:v>
      </x:c>
      <x:c r="C13" t="str">
        <x:v>Must be 0.00 USD</x:v>
      </x:c>
    </x:row>
    <x:row r="14" ht="21" customHeight="1">
      <x:c r="A14" t="str">
        <x:v>Actual sales cross-foot</x:v>
      </x:c>
      <x:c r="B14" s="26" t="n">
        <x:f>SUMIFS(DATA!F7:F33,DATA!B7:B33,"Revenue")-SUMMARY!C10</x:f>
        <x:v>0</x:v>
      </x:c>
      <x:c r="C14" t="str">
        <x:v>Must be 0.00 USD</x:v>
      </x:c>
    </x:row>
    <x:row r="15" ht="21" customHeight="1">
      <x:c r="A15" t="str">
        <x:v>Budget costs cross-foot</x:v>
      </x:c>
      <x:c r="B15" s="26" t="n">
        <x:f>SUMIFS(DATA!E7:E33,DATA!B7:B33,"Expense")-SUMMARY!D10</x:f>
        <x:v>0</x:v>
      </x:c>
      <x:c r="C15" t="str">
        <x:v>Must be 0.00 USD</x:v>
      </x:c>
    </x:row>
    <x:row r="16" ht="21" customHeight="1">
      <x:c r="A16" t="str">
        <x:v>Actual costs cross-foot</x:v>
      </x:c>
      <x:c r="B16" s="26" t="n">
        <x:f>SUMIFS(DATA!F7:F33,DATA!B7:B33,"Expense")-SUMMARY!E10</x:f>
        <x:v>0</x:v>
      </x:c>
      <x:c r="C16" t="str">
        <x:v>Must be 0.00 USD</x:v>
      </x:c>
    </x:row>
    <x:row r="17" ht="21" customHeight="1"/>
    <x:row r="18" ht="31" customHeight="1">
      <x:c r="A18" s="15" t="str">
        <x:v>FINAL STATUS</x:v>
      </x:c>
      <x:c r="B18" s="15"/>
      <x:c r="C18" s="15"/>
    </x:row>
    <x:row r="19" ht="35" customHeight="1">
      <x:c r="B19" s="59" t="str">
        <x:f>IF(AND(B7=27,B8=54,B9=81,B10=27,B11=32,ABS(B12)&lt;0.01,ABS(B13)&lt;0.01,ABS(B14)&lt;0.01,ABS(B15)&lt;0.01,ABS(B16)&lt;0.01),"PASS","INCOMPLETE / REVIEW")</x:f>
        <x:v>PASS</x:v>
      </x:c>
      <x:c r="C19" s="59"/>
    </x:row>
    <x:row r="20" ht="21" customHeight="1"/>
    <x:row r="21" ht="21" customHeight="1"/>
    <x:row r="22" ht="21" customHeight="1"/>
    <x:row r="23" ht="21" customHeight="1"/>
    <x:row r="24" ht="21" customHeight="1"/>
    <x:row r="25" ht="21" customHeight="1"/>
    <x:row r="26" ht="21" customHeight="1"/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E2"/>
    <x:mergeCell ref="A3:E3"/>
    <x:mergeCell ref="B19:C19"/>
  </x:mergeCells>
  <x:pageMargins left="0.7" right="0.7" top="0.75" bottom="0.75" header="0.3" footer="0.3"/>
</x:worksheet>
</file>