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4f271e876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f1d053aaea64137"/>
    <x:sheet xmlns:r="http://schemas.openxmlformats.org/officeDocument/2006/relationships" name="Bank Statement" sheetId="2" r:id="R86ae73d963534f23"/>
    <x:sheet xmlns:r="http://schemas.openxmlformats.org/officeDocument/2006/relationships" name="Cash Ledger" sheetId="3" r:id="R14a657792c8340b9"/>
    <x:sheet xmlns:r="http://schemas.openxmlformats.org/officeDocument/2006/relationships" name="EVIDENCE" sheetId="4" r:id="Rcc0dfe2f649442c5"/>
    <x:sheet xmlns:r="http://schemas.openxmlformats.org/officeDocument/2006/relationships" name="INVESTIGATION" sheetId="5" r:id="R5bf2d000a9fb4e4b"/>
    <x:sheet xmlns:r="http://schemas.openxmlformats.org/officeDocument/2006/relationships" name="RECONCILIATION" sheetId="6" r:id="R0ef4c42201d24700"/>
    <x:sheet xmlns:r="http://schemas.openxmlformats.org/officeDocument/2006/relationships" name="ANSWER KEY" sheetId="7" r:id="R3ee640cdc30d4453"/>
    <x:sheet xmlns:r="http://schemas.openxmlformats.org/officeDocument/2006/relationships" name="FORMULA GUIDE" sheetId="8" r:id="R8e16d6c4b2964d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–"/>
    <x:numFmt numFmtId="201" formatCode="dd mmm yyyy"/>
    <x:numFmt numFmtId="202" formatCode="#,##0.00;[Red](#,##0.00);0.00"/>
  </x:numFmts>
  <x:fonts count="9">
    <x:font>
      <x:sz val="11"/>
      <x:name val="Carlito"/>
    </x:font>
    <x:font>
      <x:b/>
      <x:sz val="18"/>
      <x:color rgb="FFFFFFFF"/>
      <x:name val="Carlito"/>
    </x:font>
    <x:font>
      <x:sz val="10"/>
      <x:color rgb="FFFFFFFF"/>
      <x:name val="Carlito"/>
    </x:font>
    <x:font>
      <x:b/>
      <x:sz val="11"/>
      <x:color rgb="FFFFFFFF"/>
      <x:name val="Carlito"/>
    </x:font>
    <x:font>
      <x:sz val="11"/>
      <x:color rgb="FF12253F"/>
      <x:name val="Carlito"/>
    </x:font>
    <x:font>
      <x:sz val="11"/>
      <x:color rgb="FF56677A"/>
      <x:name val="Carlito"/>
    </x:font>
    <x:font>
      <x:b/>
      <x:sz val="11"/>
      <x:color rgb="FF12253F"/>
      <x:name val="Carlito"/>
    </x:font>
    <x:font>
      <x:b/>
      <x:sz val="15"/>
      <x:color rgb="FFFFFFFF"/>
      <x:name val="Carlito"/>
    </x:font>
    <x:font>
      <x:sz val="10"/>
      <x:color rgb="FF42566B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2253F"/>
      </x:patternFill>
    </x:fill>
    <x:fill>
      <x:patternFill patternType="solid">
        <x:fgColor rgb="FF1E3B5A"/>
      </x:patternFill>
    </x:fill>
    <x:fill>
      <x:patternFill patternType="solid">
        <x:fgColor rgb="FF087E85"/>
      </x:patternFill>
    </x:fill>
    <x:fill>
      <x:patternFill patternType="solid">
        <x:fgColor rgb="FFE2F4ED"/>
      </x:patternFill>
    </x:fill>
    <x:fill>
      <x:patternFill patternType="solid">
        <x:fgColor rgb="FFFFF1CC"/>
      </x:patternFill>
    </x:fill>
    <x:fill>
      <x:patternFill patternType="solid">
        <x:fgColor rgb="FFF2F6FA"/>
      </x:patternFill>
    </x:fill>
    <x:fill>
      <x:patternFill patternType="solid">
        <x:fgColor rgb="FF12253F"/>
      </x:patternFill>
    </x:fill>
    <x:fill>
      <x:patternFill patternType="solid">
        <x:fgColor rgb="FFEAF3FA"/>
      </x:patternFill>
    </x:fill>
    <x:fill>
      <x:patternFill patternType="solid">
        <x:fgColor rgb="FF087E85"/>
      </x:patternFill>
    </x:fill>
  </x:fills>
  <x:borders count="2">
    <x:border/>
    <x:border/>
  </x:borders>
  <x:cellStyleXfs count="1">
    <x:xf numFmtId="0" fontId="0" fillId="0" borderId="0"/>
  </x:cellStyleXfs>
  <x:cellXfs count="7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200" fontId="6" fillId="5" borderId="0" xfId="0" applyNumberFormat="1" applyFont="1" applyFill="1" applyBorder="1"/>
    <x:xf numFmtId="200" fontId="6" fillId="5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0" fontId="0" fillId="6" borderId="0" xfId="0" applyNumberFormat="1" applyFont="1" applyFill="1" applyBorder="1"/>
    <x:xf numFmtId="0" fontId="6" fillId="6" borderId="0" xfId="0" applyNumberFormat="1" applyFont="1" applyFill="1" applyBorder="1"/>
    <x:xf numFmtId="200" fontId="6" fillId="6" borderId="0" xfId="0" applyNumberFormat="1" applyFont="1" applyFill="1" applyBorder="1"/>
    <x:xf numFmtId="200" fontId="0" fillId="6" borderId="1" xfId="0" applyNumberFormat="1" applyFont="1" applyFill="1" applyBorder="1"/>
    <x:xf numFmtId="0" fontId="6" fillId="6" borderId="1" xfId="0" applyNumberFormat="1" applyFont="1" applyFill="1" applyBorder="1"/>
    <x:xf numFmtId="200" fontId="6" fillId="6" borderId="1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202" fontId="6" fillId="6" borderId="0" xfId="0" applyNumberFormat="1" applyFont="1" applyFill="1" applyBorder="1"/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0" fillId="10" borderId="0" xfId="0" applyNumberFormat="1" applyFont="1" applyFill="1" applyBorder="1"/>
    <x:xf numFmtId="0" fontId="3" fillId="10" borderId="0" xfId="0" applyNumberFormat="1" applyFont="1" applyFill="1" applyBorder="1"/>
  </x:cellXfs>
  <x:cellStyles count="1">
    <x:cellStyle name="Normal" xfId="0"/>
  </x:cellStyles>
  <x:dxfs count="6">
    <x:dxf>
      <x:fill>
        <x:patternFill>
          <x:bgColor rgb="FFE2F4ED"/>
        </x:patternFill>
      </x:fill>
    </x:dxf>
    <x:dxf>
      <x:fill>
        <x:patternFill>
          <x:bgColor rgb="FFFFF1CC"/>
        </x:patternFill>
      </x:fill>
    </x:dxf>
    <x:dxf>
      <x:fill>
        <x:patternFill>
          <x:bgColor rgb="FFE2F4ED"/>
        </x:patternFill>
      </x:fill>
    </x:dxf>
    <x:dxf>
      <x:fill>
        <x:patternFill>
          <x:bgColor rgb="FFFFF1CC"/>
        </x:patternFill>
      </x:fill>
    </x:dxf>
    <x:dxf>
      <x:font>
        <x:color rgb="FF991B1B"/>
      </x:font>
      <x:fill>
        <x:patternFill>
          <x:bgColor rgb="FFFEE2E2"/>
        </x:patternFill>
      </x:fill>
    </x:dxf>
    <x:dxf>
      <x:font>
        <x:color rgb="FF991B1B"/>
      </x:font>
      <x:fill>
        <x:patternFill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99f961cc04fb0" /><Relationship Type="http://schemas.openxmlformats.org/officeDocument/2006/relationships/theme" Target="/xl/theme/theme1.xml" Id="R0a24551a61774445" /><Relationship Type="http://schemas.openxmlformats.org/officeDocument/2006/relationships/sharedStrings" Target="/xl/sharedStrings.xml" Id="R28f6b461664d49d5" /><Relationship Type="http://schemas.openxmlformats.org/officeDocument/2006/relationships/worksheet" Target="/xl/worksheets/sheet1.xml" Id="R0f1d053aaea64137" /><Relationship Type="http://schemas.openxmlformats.org/officeDocument/2006/relationships/worksheet" Target="/xl/worksheets/sheet2.xml" Id="R86ae73d963534f23" /><Relationship Type="http://schemas.openxmlformats.org/officeDocument/2006/relationships/worksheet" Target="/xl/worksheets/sheet3.xml" Id="R14a657792c8340b9" /><Relationship Type="http://schemas.openxmlformats.org/officeDocument/2006/relationships/worksheet" Target="/xl/worksheets/sheet4.xml" Id="Rcc0dfe2f649442c5" /><Relationship Type="http://schemas.openxmlformats.org/officeDocument/2006/relationships/worksheet" Target="/xl/worksheets/sheet5.xml" Id="R5bf2d000a9fb4e4b" /><Relationship Type="http://schemas.openxmlformats.org/officeDocument/2006/relationships/worksheet" Target="/xl/worksheets/sheet6.xml" Id="R0ef4c42201d24700" /><Relationship Type="http://schemas.openxmlformats.org/officeDocument/2006/relationships/worksheet" Target="/xl/worksheets/sheet7.xml" Id="R3ee640cdc30d4453" /><Relationship Type="http://schemas.openxmlformats.org/officeDocument/2006/relationships/worksheet" Target="/xl/worksheets/sheet8.xml" Id="R8e16d6c4b2964d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0" hidden="0" customWidth="1"/>
  </x:cols>
  <x:sheetData>
    <x:row r="1" ht="35" customHeight="1">
      <x:c r="A1" s="4" t="str">
        <x:v>MODULE 03  |  BANK RECONCILIATION  |  SOLUTION</x:v>
      </x:c>
      <x:c r="B1" s="4"/>
      <x:c r="C1" s="4"/>
      <x:c r="D1" s="4"/>
      <x:c r="E1" s="4"/>
      <x:c r="F1" s="4"/>
      <x:c r="G1" s="4"/>
      <x:c r="H1" s="4"/>
    </x:row>
    <x:row r="2" ht="24" customHeight="1">
      <x:c r="A2" s="10" t="str">
        <x:v>SOLUTION WORKBOOK  •  Excel for Your First Finance Job  •  Release v1.1</x:v>
      </x:c>
      <x:c r="B2" s="10"/>
      <x:c r="C2" s="10"/>
      <x:c r="D2" s="10"/>
      <x:c r="E2" s="10"/>
      <x:c r="F2" s="10"/>
      <x:c r="G2" s="10"/>
      <x:c r="H2" s="10"/>
    </x:row>
    <x:row r="4" ht="25" customHeight="1">
      <x:c r="A4" s="15" t="str">
        <x:v>THE BRIEF</x:v>
      </x:c>
      <x:c r="B4" s="15"/>
      <x:c r="C4" s="15"/>
      <x:c r="D4" s="15"/>
      <x:c r="E4" s="15"/>
      <x:c r="F4" s="15"/>
      <x:c r="G4" s="15"/>
      <x:c r="H4" s="15"/>
    </x:row>
    <x:row r="5" ht="25" customHeight="1">
      <x:c r="A5" s="18" t="str">
        <x:v>You have joined Northstar Supplies Ltd. as a junior finance analyst.</x:v>
      </x:c>
      <x:c r="B5" s="18"/>
      <x:c r="C5" s="18"/>
      <x:c r="D5" s="18"/>
      <x:c r="E5" s="18"/>
      <x:c r="F5" s="18"/>
      <x:c r="G5" s="18"/>
      <x:c r="H5" s="18"/>
    </x:row>
    <x:row r="6" ht="25" customHeight="1">
      <x:c r="A6" s="20" t="str">
        <x:v>Your task is to reconcile the bank statement to the company's cash ledger as of 30 September 2026.</x:v>
      </x:c>
      <x:c r="B6" s="20"/>
      <x:c r="C6" s="20"/>
      <x:c r="D6" s="20"/>
      <x:c r="E6" s="20"/>
      <x:c r="F6" s="20"/>
      <x:c r="G6" s="20"/>
      <x:c r="H6" s="20"/>
    </x:row>
    <x:row r="7" ht="25" customHeight="1">
      <x:c r="A7" s="20" t="str">
        <x:v>Everything in this workbook is fictional, created for this exercise, and denominated in USD.</x:v>
      </x:c>
      <x:c r="B7" s="20"/>
      <x:c r="C7" s="20"/>
      <x:c r="D7" s="20"/>
      <x:c r="E7" s="20"/>
      <x:c r="F7" s="20"/>
      <x:c r="G7" s="20"/>
      <x:c r="H7" s="20"/>
    </x:row>
    <x:row r="8" ht="25" customHeight="1">
      <x:c r="A8" s="20" t="str">
        <x:v>Both data sources begin with the SAME opening cash balance as of 1 September. Positive signed amounts are receipts; negative amounts are payments.</x:v>
      </x:c>
      <x:c r="B8" s="20"/>
      <x:c r="C8" s="20"/>
      <x:c r="D8" s="20"/>
      <x:c r="E8" s="20"/>
      <x:c r="F8" s="20"/>
      <x:c r="G8" s="20"/>
      <x:c r="H8" s="20"/>
    </x:row>
    <x:row r="11" ht="30" customHeight="1">
      <x:c r="A11" s="23" t="str">
        <x:v>Opening cash balance (USD)</x:v>
      </x:c>
      <x:c r="B11" s="26" t="n">
        <x:v>35000</x:v>
      </x:c>
    </x:row>
    <x:row r="13" ht="25" customHeight="1">
      <x:c r="A13" s="15" t="str">
        <x:v>YOUR DELIVERABLES</x:v>
      </x:c>
      <x:c r="B13" s="15"/>
      <x:c r="C13" s="15"/>
      <x:c r="D13" s="15"/>
      <x:c r="E13" s="15"/>
      <x:c r="F13" s="15"/>
      <x:c r="G13" s="15"/>
      <x:c r="H13" s="15"/>
    </x:row>
    <x:row r="14" ht="29" customHeight="1">
      <x:c r="A14" s="28" t="str">
        <x:v>1. Review the Bank Statement and Cash Ledger tabs, then find transactions that do NOT match.</x:v>
      </x:c>
      <x:c r="B14" s="28"/>
      <x:c r="C14" s="28"/>
      <x:c r="D14" s="28"/>
      <x:c r="E14" s="28"/>
      <x:c r="F14" s="28"/>
      <x:c r="G14" s="28"/>
      <x:c r="H14" s="28"/>
    </x:row>
    <x:row r="15" ht="29" customHeight="1">
      <x:c r="A15" s="28" t="str">
        <x:v>2. Use reference AND signed amount to match records; dates and descriptions may differ.</x:v>
      </x:c>
      <x:c r="B15" s="28"/>
      <x:c r="C15" s="28"/>
      <x:c r="D15" s="28"/>
      <x:c r="E15" s="28"/>
      <x:c r="F15" s="28"/>
      <x:c r="G15" s="28"/>
      <x:c r="H15" s="28"/>
    </x:row>
    <x:row r="16" ht="29" customHeight="1">
      <x:c r="A16" s="28" t="str">
        <x:v>3. Use EVIDENCE to determine what actually happened. Evidence does NOT prescribe the adjustment.</x:v>
      </x:c>
      <x:c r="B16" s="28"/>
      <x:c r="C16" s="28"/>
      <x:c r="D16" s="28"/>
      <x:c r="E16" s="28"/>
      <x:c r="F16" s="28"/>
      <x:c r="G16" s="28"/>
      <x:c r="H16" s="28"/>
    </x:row>
    <x:row r="17" ht="29" customHeight="1">
      <x:c r="A17" s="28" t="str">
        <x:v>4. List each unmatched reference in INVESTIGATION, record the signed value and classify the cause.</x:v>
      </x:c>
      <x:c r="B17" s="28"/>
      <x:c r="C17" s="28"/>
      <x:c r="D17" s="28"/>
      <x:c r="E17" s="28"/>
      <x:c r="F17" s="28"/>
      <x:c r="G17" s="28"/>
      <x:c r="H17" s="28"/>
    </x:row>
    <x:row r="18" ht="29" customHeight="1">
      <x:c r="A18" s="28" t="str">
        <x:v>5. Complete the bank-side and book-side adjustments in RECONCILIATION using positive magnitudes.</x:v>
      </x:c>
      <x:c r="B18" s="28"/>
      <x:c r="C18" s="28"/>
      <x:c r="D18" s="28"/>
      <x:c r="E18" s="28"/>
      <x:c r="F18" s="28"/>
      <x:c r="G18" s="28"/>
      <x:c r="H18" s="28"/>
    </x:row>
    <x:row r="19" ht="29" customHeight="1">
      <x:c r="A19" s="28" t="str">
        <x:v>6. Check that the amounts balance AND that all seven exceptions have been investigated.</x:v>
      </x:c>
      <x:c r="B19" s="28"/>
      <x:c r="C19" s="28"/>
      <x:c r="D19" s="28"/>
      <x:c r="E19" s="28"/>
      <x:c r="F19" s="28"/>
      <x:c r="G19" s="28"/>
      <x:c r="H19" s="28"/>
    </x:row>
    <x:row r="22" ht="25" customHeight="1">
      <x:c r="A22" s="15" t="str">
        <x:v>FILE GUIDE</x:v>
      </x:c>
      <x:c r="B22" s="15"/>
      <x:c r="C22" s="15"/>
      <x:c r="D22" s="15"/>
      <x:c r="E22" s="15"/>
      <x:c r="F22" s="15"/>
      <x:c r="G22" s="15"/>
      <x:c r="H22" s="15"/>
    </x:row>
    <x:row r="23" ht="24" customHeight="1">
      <x:c r="A23" s="20" t="str">
        <x:v>Bank Statement: external bank transactions, 1–30 September 2026.</x:v>
      </x:c>
      <x:c r="B23" s="20"/>
      <x:c r="C23" s="20"/>
      <x:c r="D23" s="20"/>
      <x:c r="E23" s="20"/>
      <x:c r="F23" s="20"/>
      <x:c r="G23" s="20"/>
      <x:c r="H23" s="20"/>
    </x:row>
    <x:row r="24" ht="24" customHeight="1">
      <x:c r="A24" s="20" t="str">
        <x:v>Cash Ledger: internal company transactions, 1–30 September 2026.</x:v>
      </x:c>
      <x:c r="B24" s="20"/>
      <x:c r="C24" s="20"/>
      <x:c r="D24" s="20"/>
      <x:c r="E24" s="20"/>
      <x:c r="F24" s="20"/>
      <x:c r="G24" s="20"/>
      <x:c r="H24" s="20"/>
    </x:row>
    <x:row r="25" ht="24" customHeight="1">
      <x:c r="A25" s="20" t="str">
        <x:v>EVIDENCE: information gathered before you finalise the reconciliation.</x:v>
      </x:c>
      <x:c r="B25" s="20"/>
      <x:c r="C25" s="20"/>
      <x:c r="D25" s="20"/>
      <x:c r="E25" s="20"/>
      <x:c r="F25" s="20"/>
      <x:c r="G25" s="20"/>
      <x:c r="H25" s="20"/>
    </x:row>
    <x:row r="26" ht="24" customHeight="1">
      <x:c r="A26" s="20" t="str">
        <x:v>EVIDENCE: objective source notes. You must decide their accounting treatment.</x:v>
      </x:c>
      <x:c r="B26" s="20"/>
      <x:c r="C26" s="20"/>
      <x:c r="D26" s="20"/>
      <x:c r="E26" s="20"/>
      <x:c r="F26" s="20"/>
      <x:c r="G26" s="20"/>
      <x:c r="H26" s="20"/>
    </x:row>
    <x:row r="27" ht="24" customHeight="1">
      <x:c r="A27" s="20" t="str">
        <x:v>RECONCILIATION: final presentation of adjusted bank and ledger balances.</x:v>
      </x:c>
      <x:c r="B27" s="20"/>
      <x:c r="C27" s="20"/>
      <x:c r="D27" s="20"/>
      <x:c r="E27" s="20"/>
      <x:c r="F27" s="20"/>
      <x:c r="G27" s="20"/>
      <x:c r="H27" s="20"/>
    </x:row>
    <x:row r="28">
      <x:c r="A28" t="str">
        <x:v>FORMULA GUIDE: optional function examples, matching hints and cautions.</x:v>
      </x:c>
    </x:row>
    <x:row r="29" ht="28" customHeight="1">
      <x:c r="A29" s="32" t="str">
        <x:v>All data is fictional; source files from other organisations are NOT reproduced.</x:v>
      </x:c>
      <x:c r="B29" s="32"/>
      <x:c r="C29" s="32"/>
      <x:c r="D29" s="32"/>
      <x:c r="E29" s="32"/>
      <x:c r="F29" s="32"/>
      <x:c r="G29" s="32"/>
      <x:c r="H29" s="32"/>
    </x:row>
  </x:sheetData>
  <x:mergeCells>
    <x:mergeCell ref="A1:H1"/>
    <x:mergeCell ref="A2:H2"/>
    <x:mergeCell ref="A4:H4"/>
    <x:mergeCell ref="A5:H5"/>
    <x:mergeCell ref="A6:H6"/>
    <x:mergeCell ref="A7:H7"/>
    <x:mergeCell ref="A8:H8"/>
    <x:mergeCell ref="A13:H13"/>
    <x:mergeCell ref="A14:H14"/>
    <x:mergeCell ref="A15:H15"/>
    <x:mergeCell ref="A16:H16"/>
    <x:mergeCell ref="A17:H17"/>
    <x:mergeCell ref="A18:H18"/>
    <x:mergeCell ref="A19:H19"/>
    <x:mergeCell ref="A22:H22"/>
    <x:mergeCell ref="A23:H23"/>
    <x:mergeCell ref="A24:H24"/>
    <x:mergeCell ref="A25:H25"/>
    <x:mergeCell ref="A26:H26"/>
    <x:mergeCell ref="A27:H27"/>
    <x:mergeCell ref="A29:H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20" hidden="0" customWidth="1"/>
    <x:col min="3" max="3" width="36" hidden="0" customWidth="1"/>
    <x:col min="4" max="4" width="17" hidden="0" customWidth="1"/>
    <x:col min="5" max="5" width="17" hidden="0" customWidth="1"/>
    <x:col min="6" max="6" width="17" hidden="0" customWidth="1"/>
    <x:col min="7" max="7" width="20" hidden="0" customWidth="1"/>
    <x:col min="8" max="8" width="44" hidden="0" customWidth="1"/>
  </x:cols>
  <x:sheetData>
    <x:row r="1" ht="35" customHeight="1">
      <x:c r="A1" s="4" t="str">
        <x:v>BANK STATEMENT</x:v>
      </x:c>
      <x:c r="B1" s="4"/>
      <x:c r="C1" s="4"/>
      <x:c r="D1" s="4"/>
      <x:c r="E1" s="4"/>
      <x:c r="F1" s="4"/>
      <x:c r="G1" s="4"/>
      <x:c r="H1" s="4"/>
    </x:row>
    <x:row r="2" ht="24" customHeight="1">
      <x:c r="A2" s="10" t="str">
        <x:v>NORTHSTAR SUPPLIES LTD.  |  SEPTEMBER 2026  |  FICTIONAL TRAINING CASE  |  USD</x:v>
      </x:c>
      <x:c r="B2" s="10"/>
      <x:c r="C2" s="10"/>
      <x:c r="D2" s="10"/>
      <x:c r="E2" s="10"/>
      <x:c r="F2" s="10"/>
      <x:c r="G2" s="10"/>
      <x:c r="H2" s="10"/>
    </x:row>
    <x:row r="3" ht="25" customHeight="1">
      <x:c r="A3" t="str">
        <x:v>Opening cash balance</x:v>
      </x:c>
      <x:c r="B3" s="36" t="n">
        <x:f>'START HERE'!$B$11</x:f>
        <x:v>35000</x:v>
      </x:c>
      <x:c r="D3" t="str">
        <x:v>Closing cash balance</x:v>
      </x:c>
      <x:c r="E3" s="36" t="n">
        <x:f>B3+SUM(F6:F56)</x:f>
        <x:v>42391.399999999994</x:v>
      </x:c>
    </x:row>
    <x:row r="5" ht="27" customHeight="1">
      <x:c r="A5" s="38" t="str">
        <x:v>Posted date</x:v>
      </x:c>
      <x:c r="B5" s="38" t="str">
        <x:v>Reference</x:v>
      </x:c>
      <x:c r="C5" s="38" t="str">
        <x:v>Description</x:v>
      </x:c>
      <x:c r="D5" s="38" t="str">
        <x:v>Money in</x:v>
      </x:c>
      <x:c r="E5" s="38" t="str">
        <x:v>Money out</x:v>
      </x:c>
      <x:c r="F5" s="38" t="str">
        <x:v>Signed amount</x:v>
      </x:c>
      <x:c r="G5" s="38" t="str">
        <x:v>Match check</x:v>
      </x:c>
      <x:c r="H5" s="38" t="str">
        <x:v>Investigation notes</x:v>
      </x:c>
    </x:row>
    <x:row r="6" ht="21" customHeight="1">
      <x:c r="A6" s="40" t="n">
        <x:v>46266</x:v>
      </x:c>
      <x:c r="B6" t="str">
        <x:v>PAY-2023</x:v>
      </x:c>
      <x:c r="C6" t="str">
        <x:v>Software subscription</x:v>
      </x:c>
      <x:c r="D6" s="36"/>
      <x:c r="E6" s="36" t="n">
        <x:v>350</x:v>
      </x:c>
      <x:c r="F6" s="36" t="n">
        <x:f>D6-E6</x:f>
        <x:v>-350</x:v>
      </x:c>
      <x:c r="G6" s="44" t="str">
        <x:f>IF(COUNTIFS('Cash Ledger'!$B$6:$B$57,B6,'Cash Ledger'!$F$6:$F$57,F6)=1,"MATCHED",IF(COUNTIF('Cash Ledger'!$B$6:$B$57,B6)&gt;0,"REVIEW AMOUNT","BANK ONLY"))</x:f>
        <x:v>MATCHED</x:v>
      </x:c>
      <x:c r="H6" s="44" t="str"/>
    </x:row>
    <x:row r="7" ht="21" customHeight="1">
      <x:c r="A7" s="40" t="n">
        <x:v>46267</x:v>
      </x:c>
      <x:c r="B7" t="str">
        <x:v>PAY-2041</x:v>
      </x:c>
      <x:c r="C7" t="str">
        <x:v>Supplier settlement</x:v>
      </x:c>
      <x:c r="D7" s="36"/>
      <x:c r="E7" s="36" t="n">
        <x:v>145.7</x:v>
      </x:c>
      <x:c r="F7" s="36" t="n">
        <x:f>D7-E7</x:f>
        <x:v>-145.7</x:v>
      </x:c>
      <x:c r="G7" s="44" t="str">
        <x:f>IF(COUNTIFS('Cash Ledger'!$B$6:$B$57,B7,'Cash Ledger'!$F$6:$F$57,F7)=1,"MATCHED",IF(COUNTIF('Cash Ledger'!$B$6:$B$57,B7)&gt;0,"REVIEW AMOUNT","BANK ONLY"))</x:f>
        <x:v>MATCHED</x:v>
      </x:c>
      <x:c r="H7" s="44" t="str"/>
    </x:row>
    <x:row r="8" ht="21" customHeight="1">
      <x:c r="A8" s="40" t="n">
        <x:v>46268</x:v>
      </x:c>
      <x:c r="B8" t="str">
        <x:v>PAY-2001</x:v>
      </x:c>
      <x:c r="C8" t="str">
        <x:v>Utilities payment</x:v>
      </x:c>
      <x:c r="D8" s="36"/>
      <x:c r="E8" s="36" t="n">
        <x:v>1410.25</x:v>
      </x:c>
      <x:c r="F8" s="36" t="n">
        <x:f>D8-E8</x:f>
        <x:v>-1410.25</x:v>
      </x:c>
      <x:c r="G8" s="44" t="str">
        <x:f>IF(COUNTIFS('Cash Ledger'!$B$6:$B$57,B8,'Cash Ledger'!$F$6:$F$57,F8)=1,"MATCHED",IF(COUNTIF('Cash Ledger'!$B$6:$B$57,B8)&gt;0,"REVIEW AMOUNT","BANK ONLY"))</x:f>
        <x:v>MATCHED</x:v>
      </x:c>
      <x:c r="H8" s="44" t="str"/>
    </x:row>
    <x:row r="9" ht="21" customHeight="1">
      <x:c r="A9" s="40" t="n">
        <x:v>46268</x:v>
      </x:c>
      <x:c r="B9" t="str">
        <x:v>PAY-2014</x:v>
      </x:c>
      <x:c r="C9" t="str">
        <x:v>Software subscription</x:v>
      </x:c>
      <x:c r="D9" s="36"/>
      <x:c r="E9" s="36" t="n">
        <x:v>365.7</x:v>
      </x:c>
      <x:c r="F9" s="36" t="n">
        <x:f>D9-E9</x:f>
        <x:v>-365.7</x:v>
      </x:c>
      <x:c r="G9" s="44" t="str">
        <x:f>IF(COUNTIFS('Cash Ledger'!$B$6:$B$57,B9,'Cash Ledger'!$F$6:$F$57,F9)=1,"MATCHED",IF(COUNTIF('Cash Ledger'!$B$6:$B$57,B9)&gt;0,"REVIEW AMOUNT","BANK ONLY"))</x:f>
        <x:v>MATCHED</x:v>
      </x:c>
      <x:c r="H9" s="44" t="str"/>
    </x:row>
    <x:row r="10" ht="21" customHeight="1">
      <x:c r="A10" s="40" t="n">
        <x:v>46269</x:v>
      </x:c>
      <x:c r="B10" t="str">
        <x:v>RCPT-1048</x:v>
      </x:c>
      <x:c r="C10" t="str">
        <x:v>Trade debtor payment</x:v>
      </x:c>
      <x:c r="D10" s="36" t="n">
        <x:v>2500.5</x:v>
      </x:c>
      <x:c r="E10" s="36"/>
      <x:c r="F10" s="36" t="n">
        <x:f>D10-E10</x:f>
        <x:v>2500.5</x:v>
      </x:c>
      <x:c r="G10" s="44" t="str">
        <x:f>IF(COUNTIFS('Cash Ledger'!$B$6:$B$57,B10,'Cash Ledger'!$F$6:$F$57,F10)=1,"MATCHED",IF(COUNTIF('Cash Ledger'!$B$6:$B$57,B10)&gt;0,"REVIEW AMOUNT","BANK ONLY"))</x:f>
        <x:v>MATCHED</x:v>
      </x:c>
      <x:c r="H10" s="44" t="str"/>
    </x:row>
    <x:row r="11" ht="21" customHeight="1">
      <x:c r="A11" s="40" t="n">
        <x:v>46270</x:v>
      </x:c>
      <x:c r="B11" t="str">
        <x:v>RCPT-1040</x:v>
      </x:c>
      <x:c r="C11" t="str">
        <x:v>Client remittance</x:v>
      </x:c>
      <x:c r="D11" s="36" t="n">
        <x:v>2125.5</x:v>
      </x:c>
      <x:c r="E11" s="36"/>
      <x:c r="F11" s="36" t="n">
        <x:f>D11-E11</x:f>
        <x:v>2125.5</x:v>
      </x:c>
      <x:c r="G11" s="44" t="str">
        <x:f>IF(COUNTIFS('Cash Ledger'!$B$6:$B$57,B11,'Cash Ledger'!$F$6:$F$57,F11)=1,"MATCHED",IF(COUNTIF('Cash Ledger'!$B$6:$B$57,B11)&gt;0,"REVIEW AMOUNT","BANK ONLY"))</x:f>
        <x:v>MATCHED</x:v>
      </x:c>
      <x:c r="H11" s="44" t="str"/>
    </x:row>
    <x:row r="12" ht="21" customHeight="1">
      <x:c r="A12" s="40" t="n">
        <x:v>46271</x:v>
      </x:c>
      <x:c r="B12" t="str">
        <x:v>PAY-2003</x:v>
      </x:c>
      <x:c r="C12" t="str">
        <x:v>Payroll-related payment</x:v>
      </x:c>
      <x:c r="D12" s="36"/>
      <x:c r="E12" s="36" t="n">
        <x:v>300</x:v>
      </x:c>
      <x:c r="F12" s="36" t="n">
        <x:f>D12-E12</x:f>
        <x:v>-300</x:v>
      </x:c>
      <x:c r="G12" s="44" t="str">
        <x:f>IF(COUNTIFS('Cash Ledger'!$B$6:$B$57,B12,'Cash Ledger'!$F$6:$F$57,F12)=1,"MATCHED",IF(COUNTIF('Cash Ledger'!$B$6:$B$57,B12)&gt;0,"REVIEW AMOUNT","BANK ONLY"))</x:f>
        <x:v>MATCHED</x:v>
      </x:c>
      <x:c r="H12" s="44" t="str"/>
    </x:row>
    <x:row r="13" ht="21" customHeight="1">
      <x:c r="A13" s="40" t="n">
        <x:v>46271</x:v>
      </x:c>
      <x:c r="B13" t="str">
        <x:v>PAY-2036</x:v>
      </x:c>
      <x:c r="C13" t="str">
        <x:v>Payroll-related payment</x:v>
      </x:c>
      <x:c r="D13" s="36"/>
      <x:c r="E13" s="36" t="n">
        <x:v>695</x:v>
      </x:c>
      <x:c r="F13" s="36" t="n">
        <x:f>D13-E13</x:f>
        <x:v>-695</x:v>
      </x:c>
      <x:c r="G13" s="44" t="str">
        <x:f>IF(COUNTIFS('Cash Ledger'!$B$6:$B$57,B13,'Cash Ledger'!$F$6:$F$57,F13)=1,"MATCHED",IF(COUNTIF('Cash Ledger'!$B$6:$B$57,B13)&gt;0,"REVIEW AMOUNT","BANK ONLY"))</x:f>
        <x:v>MATCHED</x:v>
      </x:c>
      <x:c r="H13" s="44" t="str"/>
    </x:row>
    <x:row r="14" ht="21" customHeight="1">
      <x:c r="A14" s="40" t="n">
        <x:v>46271</x:v>
      </x:c>
      <x:c r="B14" t="str">
        <x:v>PAY-2045</x:v>
      </x:c>
      <x:c r="C14" t="str">
        <x:v>Software subscription</x:v>
      </x:c>
      <x:c r="D14" s="36"/>
      <x:c r="E14" s="36" t="n">
        <x:v>355.7</x:v>
      </x:c>
      <x:c r="F14" s="36" t="n">
        <x:f>D14-E14</x:f>
        <x:v>-355.7</x:v>
      </x:c>
      <x:c r="G14" s="44" t="str">
        <x:f>IF(COUNTIFS('Cash Ledger'!$B$6:$B$57,B14,'Cash Ledger'!$F$6:$F$57,F14)=1,"MATCHED",IF(COUNTIF('Cash Ledger'!$B$6:$B$57,B14)&gt;0,"REVIEW AMOUNT","BANK ONLY"))</x:f>
        <x:v>MATCHED</x:v>
      </x:c>
      <x:c r="H14" s="44" t="str"/>
    </x:row>
    <x:row r="15" ht="21" customHeight="1">
      <x:c r="A15" s="40" t="n">
        <x:v>46271</x:v>
      </x:c>
      <x:c r="B15" t="str">
        <x:v>RCPT-1008</x:v>
      </x:c>
      <x:c r="C15" t="str">
        <x:v>Client remittance</x:v>
      </x:c>
      <x:c r="D15" s="36" t="n">
        <x:v>2375</x:v>
      </x:c>
      <x:c r="E15" s="36"/>
      <x:c r="F15" s="36" t="n">
        <x:f>D15-E15</x:f>
        <x:v>2375</x:v>
      </x:c>
      <x:c r="G15" s="44" t="str">
        <x:f>IF(COUNTIFS('Cash Ledger'!$B$6:$B$57,B15,'Cash Ledger'!$F$6:$F$57,F15)=1,"MATCHED",IF(COUNTIF('Cash Ledger'!$B$6:$B$57,B15)&gt;0,"REVIEW AMOUNT","BANK ONLY"))</x:f>
        <x:v>MATCHED</x:v>
      </x:c>
      <x:c r="H15" s="44" t="str"/>
    </x:row>
    <x:row r="16" ht="21" customHeight="1">
      <x:c r="A16" s="40" t="n">
        <x:v>46271</x:v>
      </x:c>
      <x:c r="B16" t="str">
        <x:v>RCPT-1016</x:v>
      </x:c>
      <x:c r="C16" t="str">
        <x:v>Client remittance</x:v>
      </x:c>
      <x:c r="D16" s="36" t="n">
        <x:v>2200.5</x:v>
      </x:c>
      <x:c r="E16" s="36"/>
      <x:c r="F16" s="36" t="n">
        <x:f>D16-E16</x:f>
        <x:v>2200.5</x:v>
      </x:c>
      <x:c r="G16" s="44" t="str">
        <x:f>IF(COUNTIFS('Cash Ledger'!$B$6:$B$57,B16,'Cash Ledger'!$F$6:$F$57,F16)=1,"MATCHED",IF(COUNTIF('Cash Ledger'!$B$6:$B$57,B16)&gt;0,"REVIEW AMOUNT","BANK ONLY"))</x:f>
        <x:v>MATCHED</x:v>
      </x:c>
      <x:c r="H16" s="44" t="str"/>
    </x:row>
    <x:row r="17" ht="21" customHeight="1">
      <x:c r="A17" s="40" t="n">
        <x:v>46271</x:v>
      </x:c>
      <x:c r="B17" t="str">
        <x:v>RCPT-1037</x:v>
      </x:c>
      <x:c r="C17" t="str">
        <x:v>Customer settlement</x:v>
      </x:c>
      <x:c r="D17" s="36" t="n">
        <x:v>1625</x:v>
      </x:c>
      <x:c r="E17" s="36"/>
      <x:c r="F17" s="36" t="n">
        <x:f>D17-E17</x:f>
        <x:v>1625</x:v>
      </x:c>
      <x:c r="G17" s="44" t="str">
        <x:f>IF(COUNTIFS('Cash Ledger'!$B$6:$B$57,B17,'Cash Ledger'!$F$6:$F$57,F17)=1,"MATCHED",IF(COUNTIF('Cash Ledger'!$B$6:$B$57,B17)&gt;0,"REVIEW AMOUNT","BANK ONLY"))</x:f>
        <x:v>MATCHED</x:v>
      </x:c>
      <x:c r="H17" s="44" t="str"/>
    </x:row>
    <x:row r="18" ht="21" customHeight="1">
      <x:c r="A18" s="40" t="n">
        <x:v>46272</x:v>
      </x:c>
      <x:c r="B18" t="str">
        <x:v>PAY-2004</x:v>
      </x:c>
      <x:c r="C18" t="str">
        <x:v>Software subscription</x:v>
      </x:c>
      <x:c r="D18" s="36"/>
      <x:c r="E18" s="36" t="n">
        <x:v>1240.25</x:v>
      </x:c>
      <x:c r="F18" s="36" t="n">
        <x:f>D18-E18</x:f>
        <x:v>-1240.25</x:v>
      </x:c>
      <x:c r="G18" s="44" t="str">
        <x:f>IF(COUNTIFS('Cash Ledger'!$B$6:$B$57,B18,'Cash Ledger'!$F$6:$F$57,F18)=1,"MATCHED",IF(COUNTIF('Cash Ledger'!$B$6:$B$57,B18)&gt;0,"REVIEW AMOUNT","BANK ONLY"))</x:f>
        <x:v>MATCHED</x:v>
      </x:c>
      <x:c r="H18" s="44" t="str"/>
    </x:row>
    <x:row r="19" ht="21" customHeight="1">
      <x:c r="A19" s="40" t="n">
        <x:v>46272</x:v>
      </x:c>
      <x:c r="B19" t="str">
        <x:v>PAY-2018</x:v>
      </x:c>
      <x:c r="C19" t="str">
        <x:v>Payroll-related payment</x:v>
      </x:c>
      <x:c r="D19" s="36"/>
      <x:c r="E19" s="36" t="n">
        <x:v>485</x:v>
      </x:c>
      <x:c r="F19" s="36" t="n">
        <x:f>D19-E19</x:f>
        <x:v>-485</x:v>
      </x:c>
      <x:c r="G19" s="44" t="str">
        <x:f>IF(COUNTIFS('Cash Ledger'!$B$6:$B$57,B19,'Cash Ledger'!$F$6:$F$57,F19)=1,"MATCHED",IF(COUNTIF('Cash Ledger'!$B$6:$B$57,B19)&gt;0,"REVIEW AMOUNT","BANK ONLY"))</x:f>
        <x:v>MATCHED</x:v>
      </x:c>
      <x:c r="H19" s="44" t="str"/>
    </x:row>
    <x:row r="20" ht="21" customHeight="1">
      <x:c r="A20" s="40" t="n">
        <x:v>46273</x:v>
      </x:c>
      <x:c r="B20" t="str">
        <x:v>PAY-2039</x:v>
      </x:c>
      <x:c r="C20" t="str">
        <x:v>Software subscription</x:v>
      </x:c>
      <x:c r="D20" s="36"/>
      <x:c r="E20" s="36" t="n">
        <x:v>315</x:v>
      </x:c>
      <x:c r="F20" s="36" t="n">
        <x:f>D20-E20</x:f>
        <x:v>-315</x:v>
      </x:c>
      <x:c r="G20" s="44" t="str">
        <x:f>IF(COUNTIFS('Cash Ledger'!$B$6:$B$57,B20,'Cash Ledger'!$F$6:$F$57,F20)=1,"MATCHED",IF(COUNTIF('Cash Ledger'!$B$6:$B$57,B20)&gt;0,"REVIEW AMOUNT","BANK ONLY"))</x:f>
        <x:v>MATCHED</x:v>
      </x:c>
      <x:c r="H20" s="44" t="str"/>
    </x:row>
    <x:row r="21" ht="21" customHeight="1">
      <x:c r="A21" s="40" t="n">
        <x:v>46274</x:v>
      </x:c>
      <x:c r="B21" t="str">
        <x:v>PAY-2011</x:v>
      </x:c>
      <x:c r="C21" t="str">
        <x:v>Software subscription</x:v>
      </x:c>
      <x:c r="D21" s="36"/>
      <x:c r="E21" s="36" t="n">
        <x:v>720</x:v>
      </x:c>
      <x:c r="F21" s="36" t="n">
        <x:f>D21-E21</x:f>
        <x:v>-720</x:v>
      </x:c>
      <x:c r="G21" s="44" t="str">
        <x:f>IF(COUNTIFS('Cash Ledger'!$B$6:$B$57,B21,'Cash Ledger'!$F$6:$F$57,F21)=1,"MATCHED",IF(COUNTIF('Cash Ledger'!$B$6:$B$57,B21)&gt;0,"REVIEW AMOUNT","BANK ONLY"))</x:f>
        <x:v>MATCHED</x:v>
      </x:c>
      <x:c r="H21" s="44" t="str"/>
    </x:row>
    <x:row r="22" ht="21" customHeight="1">
      <x:c r="A22" s="40" t="n">
        <x:v>46274</x:v>
      </x:c>
      <x:c r="B22" t="str">
        <x:v>PAY-2026</x:v>
      </x:c>
      <x:c r="C22" t="str">
        <x:v>Payroll-related payment</x:v>
      </x:c>
      <x:c r="D22" s="36"/>
      <x:c r="E22" s="36" t="n">
        <x:v>145.7</x:v>
      </x:c>
      <x:c r="F22" s="36" t="n">
        <x:f>D22-E22</x:f>
        <x:v>-145.7</x:v>
      </x:c>
      <x:c r="G22" s="44" t="str">
        <x:f>IF(COUNTIFS('Cash Ledger'!$B$6:$B$57,B22,'Cash Ledger'!$F$6:$F$57,F22)=1,"MATCHED",IF(COUNTIF('Cash Ledger'!$B$6:$B$57,B22)&gt;0,"REVIEW AMOUNT","BANK ONLY"))</x:f>
        <x:v>MATCHED</x:v>
      </x:c>
      <x:c r="H22" s="44" t="str"/>
    </x:row>
    <x:row r="23" ht="21" customHeight="1">
      <x:c r="A23" s="40" t="n">
        <x:v>46274</x:v>
      </x:c>
      <x:c r="B23" t="str">
        <x:v>PAY-2030</x:v>
      </x:c>
      <x:c r="C23" t="str">
        <x:v>Payroll-related payment</x:v>
      </x:c>
      <x:c r="D23" s="36"/>
      <x:c r="E23" s="36" t="n">
        <x:v>1035.7</x:v>
      </x:c>
      <x:c r="F23" s="36" t="n">
        <x:f>D23-E23</x:f>
        <x:v>-1035.7</x:v>
      </x:c>
      <x:c r="G23" s="44" t="str">
        <x:f>IF(COUNTIFS('Cash Ledger'!$B$6:$B$57,B23,'Cash Ledger'!$F$6:$F$57,F23)=1,"MATCHED",IF(COUNTIF('Cash Ledger'!$B$6:$B$57,B23)&gt;0,"REVIEW AMOUNT","BANK ONLY"))</x:f>
        <x:v>MATCHED</x:v>
      </x:c>
      <x:c r="H23" s="44" t="str"/>
    </x:row>
    <x:row r="24" ht="21" customHeight="1">
      <x:c r="A24" s="40" t="n">
        <x:v>46274</x:v>
      </x:c>
      <x:c r="B24" t="str">
        <x:v>PAY-2042</x:v>
      </x:c>
      <x:c r="C24" t="str">
        <x:v>Operating expense</x:v>
      </x:c>
      <x:c r="D24" s="36"/>
      <x:c r="E24" s="36" t="n">
        <x:v>1075.7</x:v>
      </x:c>
      <x:c r="F24" s="36" t="n">
        <x:f>D24-E24</x:f>
        <x:v>-1075.7</x:v>
      </x:c>
      <x:c r="G24" s="44" t="str">
        <x:f>IF(COUNTIFS('Cash Ledger'!$B$6:$B$57,B24,'Cash Ledger'!$F$6:$F$57,F24)=1,"MATCHED",IF(COUNTIF('Cash Ledger'!$B$6:$B$57,B24)&gt;0,"REVIEW AMOUNT","BANK ONLY"))</x:f>
        <x:v>MATCHED</x:v>
      </x:c>
      <x:c r="H24" s="44" t="str"/>
    </x:row>
    <x:row r="25" ht="21" customHeight="1">
      <x:c r="A25" s="40" t="n">
        <x:v>46274</x:v>
      </x:c>
      <x:c r="B25" t="str">
        <x:v>RCPT-1010</x:v>
      </x:c>
      <x:c r="C25" t="str">
        <x:v>Trade debtor payment</x:v>
      </x:c>
      <x:c r="D25" s="36" t="n">
        <x:v>1000</x:v>
      </x:c>
      <x:c r="E25" s="36"/>
      <x:c r="F25" s="36" t="n">
        <x:f>D25-E25</x:f>
        <x:v>1000</x:v>
      </x:c>
      <x:c r="G25" s="44" t="str">
        <x:f>IF(COUNTIFS('Cash Ledger'!$B$6:$B$57,B25,'Cash Ledger'!$F$6:$F$57,F25)=1,"MATCHED",IF(COUNTIF('Cash Ledger'!$B$6:$B$57,B25)&gt;0,"REVIEW AMOUNT","BANK ONLY"))</x:f>
        <x:v>MATCHED</x:v>
      </x:c>
      <x:c r="H25" s="44" t="str"/>
    </x:row>
    <x:row r="26" ht="21" customHeight="1">
      <x:c r="A26" s="40" t="n">
        <x:v>46274</x:v>
      </x:c>
      <x:c r="B26" t="str">
        <x:v>RCPT-1013</x:v>
      </x:c>
      <x:c r="C26" t="str">
        <x:v>Client remittance</x:v>
      </x:c>
      <x:c r="D26" s="36" t="n">
        <x:v>950.5</x:v>
      </x:c>
      <x:c r="E26" s="36"/>
      <x:c r="F26" s="36" t="n">
        <x:f>D26-E26</x:f>
        <x:v>950.5</x:v>
      </x:c>
      <x:c r="G26" s="44" t="str">
        <x:f>IF(COUNTIFS('Cash Ledger'!$B$6:$B$57,B26,'Cash Ledger'!$F$6:$F$57,F26)=1,"MATCHED",IF(COUNTIF('Cash Ledger'!$B$6:$B$57,B26)&gt;0,"REVIEW AMOUNT","BANK ONLY"))</x:f>
        <x:v>MATCHED</x:v>
      </x:c>
      <x:c r="H26" s="44" t="str"/>
    </x:row>
    <x:row r="27" ht="21" customHeight="1">
      <x:c r="A27" s="40" t="n">
        <x:v>46274</x:v>
      </x:c>
      <x:c r="B27" t="str">
        <x:v>RCPT-1019</x:v>
      </x:c>
      <x:c r="C27" t="str">
        <x:v>Merchant batch receipt</x:v>
      </x:c>
      <x:c r="D27" s="36" t="n">
        <x:v>700.75</x:v>
      </x:c>
      <x:c r="E27" s="36"/>
      <x:c r="F27" s="36" t="n">
        <x:f>D27-E27</x:f>
        <x:v>700.75</x:v>
      </x:c>
      <x:c r="G27" s="44" t="str">
        <x:f>IF(COUNTIFS('Cash Ledger'!$B$6:$B$57,B27,'Cash Ledger'!$F$6:$F$57,F27)=1,"MATCHED",IF(COUNTIF('Cash Ledger'!$B$6:$B$57,B27)&gt;0,"REVIEW AMOUNT","BANK ONLY"))</x:f>
        <x:v>MATCHED</x:v>
      </x:c>
      <x:c r="H27" s="44" t="str"/>
    </x:row>
    <x:row r="28" ht="21" customHeight="1">
      <x:c r="A28" s="40" t="n">
        <x:v>46275</x:v>
      </x:c>
      <x:c r="B28" t="str">
        <x:v>PAY-2032</x:v>
      </x:c>
      <x:c r="C28" t="str">
        <x:v>Payroll-related payment</x:v>
      </x:c>
      <x:c r="D28" s="36"/>
      <x:c r="E28" s="36" t="n">
        <x:v>765</x:v>
      </x:c>
      <x:c r="F28" s="36" t="n">
        <x:f>D28-E28</x:f>
        <x:v>-765</x:v>
      </x:c>
      <x:c r="G28" s="44" t="str">
        <x:f>IF(COUNTIFS('Cash Ledger'!$B$6:$B$57,B28,'Cash Ledger'!$F$6:$F$57,F28)=1,"MATCHED",IF(COUNTIF('Cash Ledger'!$B$6:$B$57,B28)&gt;0,"REVIEW AMOUNT","BANK ONLY"))</x:f>
        <x:v>MATCHED</x:v>
      </x:c>
      <x:c r="H28" s="44" t="str"/>
    </x:row>
    <x:row r="29" ht="21" customHeight="1">
      <x:c r="A29" s="40" t="n">
        <x:v>46275</x:v>
      </x:c>
      <x:c r="B29" t="str">
        <x:v>PAY-2033</x:v>
      </x:c>
      <x:c r="C29" t="str">
        <x:v>Software subscription</x:v>
      </x:c>
      <x:c r="D29" s="36"/>
      <x:c r="E29" s="36" t="n">
        <x:v>285.25</x:v>
      </x:c>
      <x:c r="F29" s="36" t="n">
        <x:f>D29-E29</x:f>
        <x:v>-285.25</x:v>
      </x:c>
      <x:c r="G29" s="44" t="str">
        <x:f>IF(COUNTIFS('Cash Ledger'!$B$6:$B$57,B29,'Cash Ledger'!$F$6:$F$57,F29)=1,"MATCHED",IF(COUNTIF('Cash Ledger'!$B$6:$B$57,B29)&gt;0,"REVIEW AMOUNT","BANK ONLY"))</x:f>
        <x:v>MATCHED</x:v>
      </x:c>
      <x:c r="H29" s="44" t="str"/>
    </x:row>
    <x:row r="30" ht="21" customHeight="1">
      <x:c r="A30" s="40" t="n">
        <x:v>46275</x:v>
      </x:c>
      <x:c r="B30" t="str">
        <x:v>RCPT-1034</x:v>
      </x:c>
      <x:c r="C30" t="str">
        <x:v>Client remittance</x:v>
      </x:c>
      <x:c r="D30" s="36" t="n">
        <x:v>950</x:v>
      </x:c>
      <x:c r="E30" s="36"/>
      <x:c r="F30" s="36" t="n">
        <x:f>D30-E30</x:f>
        <x:v>950</x:v>
      </x:c>
      <x:c r="G30" s="44" t="str">
        <x:f>IF(COUNTIFS('Cash Ledger'!$B$6:$B$57,B30,'Cash Ledger'!$F$6:$F$57,F30)=1,"MATCHED",IF(COUNTIF('Cash Ledger'!$B$6:$B$57,B30)&gt;0,"REVIEW AMOUNT","BANK ONLY"))</x:f>
        <x:v>MATCHED</x:v>
      </x:c>
      <x:c r="H30" s="44" t="str"/>
    </x:row>
    <x:row r="31" ht="21" customHeight="1">
      <x:c r="A31" s="40" t="n">
        <x:v>46276</x:v>
      </x:c>
      <x:c r="B31" t="str">
        <x:v>RCPT-1046</x:v>
      </x:c>
      <x:c r="C31" t="str">
        <x:v>Client remittance</x:v>
      </x:c>
      <x:c r="D31" s="36" t="n">
        <x:v>1125.5</x:v>
      </x:c>
      <x:c r="E31" s="36"/>
      <x:c r="F31" s="36" t="n">
        <x:f>D31-E31</x:f>
        <x:v>1125.5</x:v>
      </x:c>
      <x:c r="G31" s="44" t="str">
        <x:f>IF(COUNTIFS('Cash Ledger'!$B$6:$B$57,B31,'Cash Ledger'!$F$6:$F$57,F31)=1,"MATCHED",IF(COUNTIF('Cash Ledger'!$B$6:$B$57,B31)&gt;0,"REVIEW AMOUNT","BANK ONLY"))</x:f>
        <x:v>MATCHED</x:v>
      </x:c>
      <x:c r="H31" s="44" t="str"/>
    </x:row>
    <x:row r="32" ht="21" customHeight="1">
      <x:c r="A32" s="40" t="n">
        <x:v>46277</x:v>
      </x:c>
      <x:c r="B32" t="str">
        <x:v>PAY-2017</x:v>
      </x:c>
      <x:c r="C32" t="str">
        <x:v>Utilities payment</x:v>
      </x:c>
      <x:c r="D32" s="36"/>
      <x:c r="E32" s="36" t="n">
        <x:v>790.25</x:v>
      </x:c>
      <x:c r="F32" s="36" t="n">
        <x:f>D32-E32</x:f>
        <x:v>-790.25</x:v>
      </x:c>
      <x:c r="G32" s="44" t="str">
        <x:f>IF(COUNTIFS('Cash Ledger'!$B$6:$B$57,B32,'Cash Ledger'!$F$6:$F$57,F32)=1,"MATCHED",IF(COUNTIF('Cash Ledger'!$B$6:$B$57,B32)&gt;0,"REVIEW AMOUNT","BANK ONLY"))</x:f>
        <x:v>MATCHED</x:v>
      </x:c>
      <x:c r="H32" s="44" t="str"/>
    </x:row>
    <x:row r="33" ht="21" customHeight="1">
      <x:c r="A33" s="40" t="n">
        <x:v>46277</x:v>
      </x:c>
      <x:c r="B33" t="str">
        <x:v>RCPT-1028</x:v>
      </x:c>
      <x:c r="C33" t="str">
        <x:v>Client remittance</x:v>
      </x:c>
      <x:c r="D33" s="36" t="n">
        <x:v>1900</x:v>
      </x:c>
      <x:c r="E33" s="36"/>
      <x:c r="F33" s="36" t="n">
        <x:f>D33-E33</x:f>
        <x:v>1900</x:v>
      </x:c>
      <x:c r="G33" s="44" t="str">
        <x:f>IF(COUNTIFS('Cash Ledger'!$B$6:$B$57,B33,'Cash Ledger'!$F$6:$F$57,F33)=1,"MATCHED",IF(COUNTIF('Cash Ledger'!$B$6:$B$57,B33)&gt;0,"REVIEW AMOUNT","BANK ONLY"))</x:f>
        <x:v>MATCHED</x:v>
      </x:c>
      <x:c r="H33" s="44" t="str"/>
    </x:row>
    <x:row r="34" ht="21" customHeight="1">
      <x:c r="A34" s="40" t="n">
        <x:v>46279</x:v>
      </x:c>
      <x:c r="B34" t="str">
        <x:v>RCPT-1005</x:v>
      </x:c>
      <x:c r="C34" t="str">
        <x:v>Customer settlement</x:v>
      </x:c>
      <x:c r="D34" s="36" t="n">
        <x:v>2475</x:v>
      </x:c>
      <x:c r="E34" s="36"/>
      <x:c r="F34" s="36" t="n">
        <x:f>D34-E34</x:f>
        <x:v>2475</x:v>
      </x:c>
      <x:c r="G34" s="44" t="str">
        <x:f>IF(COUNTIFS('Cash Ledger'!$B$6:$B$57,B34,'Cash Ledger'!$F$6:$F$57,F34)=1,"MATCHED",IF(COUNTIF('Cash Ledger'!$B$6:$B$57,B34)&gt;0,"REVIEW AMOUNT","BANK ONLY"))</x:f>
        <x:v>MATCHED</x:v>
      </x:c>
      <x:c r="H34" s="44" t="str"/>
    </x:row>
    <x:row r="35" ht="21" customHeight="1">
      <x:c r="A35" s="40" t="n">
        <x:v>46280</x:v>
      </x:c>
      <x:c r="B35" t="str">
        <x:v>PAY-2024</x:v>
      </x:c>
      <x:c r="C35" t="str">
        <x:v>Utilities payment</x:v>
      </x:c>
      <x:c r="D35" s="36"/>
      <x:c r="E35" s="36" t="n">
        <x:v>180.25</x:v>
      </x:c>
      <x:c r="F35" s="36" t="n">
        <x:f>D35-E35</x:f>
        <x:v>-180.25</x:v>
      </x:c>
      <x:c r="G35" s="44" t="str">
        <x:f>IF(COUNTIFS('Cash Ledger'!$B$6:$B$57,B35,'Cash Ledger'!$F$6:$F$57,F35)=1,"MATCHED",IF(COUNTIF('Cash Ledger'!$B$6:$B$57,B35)&gt;0,"REVIEW AMOUNT","BANK ONLY"))</x:f>
        <x:v>MATCHED</x:v>
      </x:c>
      <x:c r="H35" s="44" t="str"/>
    </x:row>
    <x:row r="36" ht="21" customHeight="1">
      <x:c r="A36" s="40" t="n">
        <x:v>46280</x:v>
      </x:c>
      <x:c r="B36" t="str">
        <x:v>PAY-2044</x:v>
      </x:c>
      <x:c r="C36" t="str">
        <x:v>Payroll-related payment</x:v>
      </x:c>
      <x:c r="D36" s="36"/>
      <x:c r="E36" s="36" t="n">
        <x:v>1060</x:v>
      </x:c>
      <x:c r="F36" s="36" t="n">
        <x:f>D36-E36</x:f>
        <x:v>-1060</x:v>
      </x:c>
      <x:c r="G36" s="44" t="str">
        <x:f>IF(COUNTIFS('Cash Ledger'!$B$6:$B$57,B36,'Cash Ledger'!$F$6:$F$57,F36)=1,"MATCHED",IF(COUNTIF('Cash Ledger'!$B$6:$B$57,B36)&gt;0,"REVIEW AMOUNT","BANK ONLY"))</x:f>
        <x:v>MATCHED</x:v>
      </x:c>
      <x:c r="H36" s="44" t="str"/>
    </x:row>
    <x:row r="37" ht="21" customHeight="1">
      <x:c r="A37" s="40" t="n">
        <x:v>46282</x:v>
      </x:c>
      <x:c r="B37" t="str">
        <x:v>PAY-2027</x:v>
      </x:c>
      <x:c r="C37" t="str">
        <x:v>Payroll-related payment</x:v>
      </x:c>
      <x:c r="D37" s="36"/>
      <x:c r="E37" s="36" t="n">
        <x:v>1160.7</x:v>
      </x:c>
      <x:c r="F37" s="36" t="n">
        <x:f>D37-E37</x:f>
        <x:v>-1160.7</x:v>
      </x:c>
      <x:c r="G37" s="44" t="str">
        <x:f>IF(COUNTIFS('Cash Ledger'!$B$6:$B$57,B37,'Cash Ledger'!$F$6:$F$57,F37)=1,"MATCHED",IF(COUNTIF('Cash Ledger'!$B$6:$B$57,B37)&gt;0,"REVIEW AMOUNT","BANK ONLY"))</x:f>
        <x:v>MATCHED</x:v>
      </x:c>
      <x:c r="H37" s="44" t="str"/>
    </x:row>
    <x:row r="38" ht="21" customHeight="1">
      <x:c r="A38" s="40" t="n">
        <x:v>46282</x:v>
      </x:c>
      <x:c r="B38" t="str">
        <x:v>RCPT-1022</x:v>
      </x:c>
      <x:c r="C38" t="str">
        <x:v>Merchant batch receipt</x:v>
      </x:c>
      <x:c r="D38" s="36" t="n">
        <x:v>1525</x:v>
      </x:c>
      <x:c r="E38" s="36"/>
      <x:c r="F38" s="36" t="n">
        <x:f>D38-E38</x:f>
        <x:v>1525</x:v>
      </x:c>
      <x:c r="G38" s="44" t="str">
        <x:f>IF(COUNTIFS('Cash Ledger'!$B$6:$B$57,B38,'Cash Ledger'!$F$6:$F$57,F38)=1,"MATCHED",IF(COUNTIF('Cash Ledger'!$B$6:$B$57,B38)&gt;0,"REVIEW AMOUNT","BANK ONLY"))</x:f>
        <x:v>MATCHED</x:v>
      </x:c>
      <x:c r="H38" s="44" t="str"/>
    </x:row>
    <x:row r="39" ht="21" customHeight="1">
      <x:c r="A39" s="40" t="n">
        <x:v>46283</x:v>
      </x:c>
      <x:c r="B39" t="str">
        <x:v>PAY-2006</x:v>
      </x:c>
      <x:c r="C39" t="str">
        <x:v>Operating expense</x:v>
      </x:c>
      <x:c r="D39" s="36"/>
      <x:c r="E39" s="36" t="n">
        <x:v>1330.7</x:v>
      </x:c>
      <x:c r="F39" s="36" t="n">
        <x:f>D39-E39</x:f>
        <x:v>-1330.7</x:v>
      </x:c>
      <x:c r="G39" s="44" t="str">
        <x:f>IF(COUNTIFS('Cash Ledger'!$B$6:$B$57,B39,'Cash Ledger'!$F$6:$F$57,F39)=1,"MATCHED",IF(COUNTIF('Cash Ledger'!$B$6:$B$57,B39)&gt;0,"REVIEW AMOUNT","BANK ONLY"))</x:f>
        <x:v>MATCHED</x:v>
      </x:c>
      <x:c r="H39" s="44" t="str"/>
    </x:row>
    <x:row r="40" ht="21" customHeight="1">
      <x:c r="A40" s="40" t="n">
        <x:v>46283</x:v>
      </x:c>
      <x:c r="B40" t="str">
        <x:v>PAY-2038</x:v>
      </x:c>
      <x:c r="C40" t="str">
        <x:v>Operating expense</x:v>
      </x:c>
      <x:c r="D40" s="36"/>
      <x:c r="E40" s="36" t="n">
        <x:v>730.25</x:v>
      </x:c>
      <x:c r="F40" s="36" t="n">
        <x:f>D40-E40</x:f>
        <x:v>-730.25</x:v>
      </x:c>
      <x:c r="G40" s="44" t="str">
        <x:f>IF(COUNTIFS('Cash Ledger'!$B$6:$B$57,B40,'Cash Ledger'!$F$6:$F$57,F40)=1,"MATCHED",IF(COUNTIF('Cash Ledger'!$B$6:$B$57,B40)&gt;0,"REVIEW AMOUNT","BANK ONLY"))</x:f>
        <x:v>MATCHED</x:v>
      </x:c>
      <x:c r="H40" s="44" t="str"/>
    </x:row>
    <x:row r="41" ht="21" customHeight="1">
      <x:c r="A41" s="40" t="n">
        <x:v>46284</x:v>
      </x:c>
      <x:c r="B41" t="str">
        <x:v>RCPT-1047</x:v>
      </x:c>
      <x:c r="C41" t="str">
        <x:v>Merchant batch receipt</x:v>
      </x:c>
      <x:c r="D41" s="36" t="n">
        <x:v>2025.75</x:v>
      </x:c>
      <x:c r="E41" s="36"/>
      <x:c r="F41" s="36" t="n">
        <x:f>D41-E41</x:f>
        <x:v>2025.75</x:v>
      </x:c>
      <x:c r="G41" s="44" t="str">
        <x:f>IF(COUNTIFS('Cash Ledger'!$B$6:$B$57,B41,'Cash Ledger'!$F$6:$F$57,F41)=1,"MATCHED",IF(COUNTIF('Cash Ledger'!$B$6:$B$57,B41)&gt;0,"REVIEW AMOUNT","BANK ONLY"))</x:f>
        <x:v>MATCHED</x:v>
      </x:c>
      <x:c r="H41" s="44" t="str"/>
    </x:row>
    <x:row r="42" ht="21" customHeight="1">
      <x:c r="A42" s="40" t="n">
        <x:v>46285</x:v>
      </x:c>
      <x:c r="B42" t="str">
        <x:v>PAY-2021</x:v>
      </x:c>
      <x:c r="C42" t="str">
        <x:v>Utilities payment</x:v>
      </x:c>
      <x:c r="D42" s="36"/>
      <x:c r="E42" s="36" t="n">
        <x:v>1115.7</x:v>
      </x:c>
      <x:c r="F42" s="36" t="n">
        <x:f>D42-E42</x:f>
        <x:v>-1115.7</x:v>
      </x:c>
      <x:c r="G42" s="44" t="str">
        <x:f>IF(COUNTIFS('Cash Ledger'!$B$6:$B$57,B42,'Cash Ledger'!$F$6:$F$57,F42)=1,"MATCHED",IF(COUNTIF('Cash Ledger'!$B$6:$B$57,B42)&gt;0,"REVIEW AMOUNT","BANK ONLY"))</x:f>
        <x:v>MATCHED</x:v>
      </x:c>
      <x:c r="H42" s="44" t="str"/>
    </x:row>
    <x:row r="43" ht="21" customHeight="1">
      <x:c r="A43" s="40" t="n">
        <x:v>46286</x:v>
      </x:c>
      <x:c r="B43" t="str">
        <x:v>PAY-2007</x:v>
      </x:c>
      <x:c r="C43" t="str">
        <x:v>Supplier settlement</x:v>
      </x:c>
      <x:c r="D43" s="36"/>
      <x:c r="E43" s="36" t="n">
        <x:v>1315.7</x:v>
      </x:c>
      <x:c r="F43" s="36" t="n">
        <x:f>D43-E43</x:f>
        <x:v>-1315.7</x:v>
      </x:c>
      <x:c r="G43" s="44" t="str">
        <x:f>IF(COUNTIFS('Cash Ledger'!$B$6:$B$57,B43,'Cash Ledger'!$F$6:$F$57,F43)=1,"MATCHED",IF(COUNTIF('Cash Ledger'!$B$6:$B$57,B43)&gt;0,"REVIEW AMOUNT","BANK ONLY"))</x:f>
        <x:v>MATCHED</x:v>
      </x:c>
      <x:c r="H43" s="44" t="str"/>
    </x:row>
    <x:row r="44" ht="21" customHeight="1">
      <x:c r="A44" s="40" t="n">
        <x:v>46286</x:v>
      </x:c>
      <x:c r="B44" t="str">
        <x:v>RCPT-1002</x:v>
      </x:c>
      <x:c r="C44" t="str">
        <x:v>Trade debtor payment</x:v>
      </x:c>
      <x:c r="D44" s="36" t="n">
        <x:v>1650</x:v>
      </x:c>
      <x:c r="E44" s="36"/>
      <x:c r="F44" s="36" t="n">
        <x:f>D44-E44</x:f>
        <x:v>1650</x:v>
      </x:c>
      <x:c r="G44" s="44" t="str">
        <x:f>IF(COUNTIFS('Cash Ledger'!$B$6:$B$57,B44,'Cash Ledger'!$F$6:$F$57,F44)=1,"MATCHED",IF(COUNTIF('Cash Ledger'!$B$6:$B$57,B44)&gt;0,"REVIEW AMOUNT","BANK ONLY"))</x:f>
        <x:v>MATCHED</x:v>
      </x:c>
      <x:c r="H44" s="44" t="str"/>
    </x:row>
    <x:row r="45" ht="21" customHeight="1">
      <x:c r="A45" s="40" t="n">
        <x:v>46286</x:v>
      </x:c>
      <x:c r="B45" t="str">
        <x:v>RCPT-1025</x:v>
      </x:c>
      <x:c r="C45" t="str">
        <x:v>Customer settlement</x:v>
      </x:c>
      <x:c r="D45" s="36" t="n">
        <x:v>1050.5</x:v>
      </x:c>
      <x:c r="E45" s="36"/>
      <x:c r="F45" s="36" t="n">
        <x:f>D45-E45</x:f>
        <x:v>1050.5</x:v>
      </x:c>
      <x:c r="G45" s="44" t="str">
        <x:f>IF(COUNTIFS('Cash Ledger'!$B$6:$B$57,B45,'Cash Ledger'!$F$6:$F$57,F45)=1,"MATCHED",IF(COUNTIF('Cash Ledger'!$B$6:$B$57,B45)&gt;0,"REVIEW AMOUNT","BANK ONLY"))</x:f>
        <x:v>MATCHED</x:v>
      </x:c>
      <x:c r="H45" s="44" t="str"/>
    </x:row>
    <x:row r="46" ht="21" customHeight="1">
      <x:c r="A46" s="40" t="n">
        <x:v>46286</x:v>
      </x:c>
      <x:c r="B46" t="str">
        <x:v>RCPT-1031</x:v>
      </x:c>
      <x:c r="C46" t="str">
        <x:v>Trade debtor payment</x:v>
      </x:c>
      <x:c r="D46" s="36" t="n">
        <x:v>1700.5</x:v>
      </x:c>
      <x:c r="E46" s="36"/>
      <x:c r="F46" s="36" t="n">
        <x:f>D46-E46</x:f>
        <x:v>1700.5</x:v>
      </x:c>
      <x:c r="G46" s="44" t="str">
        <x:f>IF(COUNTIFS('Cash Ledger'!$B$6:$B$57,B46,'Cash Ledger'!$F$6:$F$57,F46)=1,"MATCHED",IF(COUNTIF('Cash Ledger'!$B$6:$B$57,B46)&gt;0,"REVIEW AMOUNT","BANK ONLY"))</x:f>
        <x:v>MATCHED</x:v>
      </x:c>
      <x:c r="H46" s="44" t="str"/>
    </x:row>
    <x:row r="47" ht="21" customHeight="1">
      <x:c r="A47" s="40" t="n">
        <x:v>46287</x:v>
      </x:c>
      <x:c r="B47" t="str">
        <x:v>PAY-2029</x:v>
      </x:c>
      <x:c r="C47" t="str">
        <x:v>Utilities payment</x:v>
      </x:c>
      <x:c r="D47" s="36"/>
      <x:c r="E47" s="36" t="n">
        <x:v>495.7</x:v>
      </x:c>
      <x:c r="F47" s="36" t="n">
        <x:f>D47-E47</x:f>
        <x:v>-495.7</x:v>
      </x:c>
      <x:c r="G47" s="44" t="str">
        <x:f>IF(COUNTIFS('Cash Ledger'!$B$6:$B$57,B47,'Cash Ledger'!$F$6:$F$57,F47)=1,"MATCHED",IF(COUNTIF('Cash Ledger'!$B$6:$B$57,B47)&gt;0,"REVIEW AMOUNT","BANK ONLY"))</x:f>
        <x:v>MATCHED</x:v>
      </x:c>
      <x:c r="H47" s="44" t="str"/>
    </x:row>
    <x:row r="48" ht="21" customHeight="1">
      <x:c r="A48" s="40" t="n">
        <x:v>46289</x:v>
      </x:c>
      <x:c r="B48" t="str">
        <x:v>PAY-2035</x:v>
      </x:c>
      <x:c r="C48" t="str">
        <x:v>Software subscription</x:v>
      </x:c>
      <x:c r="D48" s="36"/>
      <x:c r="E48" s="36" t="n">
        <x:v>1255.25</x:v>
      </x:c>
      <x:c r="F48" s="36" t="n">
        <x:f>D48-E48</x:f>
        <x:v>-1255.25</x:v>
      </x:c>
      <x:c r="G48" s="44" t="str">
        <x:f>IF(COUNTIFS('Cash Ledger'!$B$6:$B$57,B48,'Cash Ledger'!$F$6:$F$57,F48)=1,"MATCHED",IF(COUNTIF('Cash Ledger'!$B$6:$B$57,B48)&gt;0,"REVIEW AMOUNT","BANK ONLY"))</x:f>
        <x:v>MATCHED</x:v>
      </x:c>
      <x:c r="H48" s="44" t="str"/>
    </x:row>
    <x:row r="49" ht="21" customHeight="1">
      <x:c r="A49" s="40" t="n">
        <x:v>46290</x:v>
      </x:c>
      <x:c r="B49" t="str">
        <x:v>PAY-2009</x:v>
      </x:c>
      <x:c r="C49" t="str">
        <x:v>Utilities payment</x:v>
      </x:c>
      <x:c r="D49" s="36"/>
      <x:c r="E49" s="36" t="n">
        <x:v>1115.7</x:v>
      </x:c>
      <x:c r="F49" s="36" t="n">
        <x:f>D49-E49</x:f>
        <x:v>-1115.7</x:v>
      </x:c>
      <x:c r="G49" s="44" t="str">
        <x:f>IF(COUNTIFS('Cash Ledger'!$B$6:$B$57,B49,'Cash Ledger'!$F$6:$F$57,F49)=1,"MATCHED",IF(COUNTIF('Cash Ledger'!$B$6:$B$57,B49)&gt;0,"REVIEW AMOUNT","BANK ONLY"))</x:f>
        <x:v>MATCHED</x:v>
      </x:c>
      <x:c r="H49" s="44" t="str"/>
    </x:row>
    <x:row r="50" ht="21" customHeight="1">
      <x:c r="A50" s="40" t="n">
        <x:v>46291</x:v>
      </x:c>
      <x:c r="B50" t="str">
        <x:v>RCPT-1043</x:v>
      </x:c>
      <x:c r="C50" t="str">
        <x:v>Customer settlement</x:v>
      </x:c>
      <x:c r="D50" s="36" t="n">
        <x:v>2025.75</x:v>
      </x:c>
      <x:c r="E50" s="36"/>
      <x:c r="F50" s="36" t="n">
        <x:f>D50-E50</x:f>
        <x:v>2025.75</x:v>
      </x:c>
      <x:c r="G50" s="44" t="str">
        <x:f>IF(COUNTIFS('Cash Ledger'!$B$6:$B$57,B50,'Cash Ledger'!$F$6:$F$57,F50)=1,"MATCHED",IF(COUNTIF('Cash Ledger'!$B$6:$B$57,B50)&gt;0,"REVIEW AMOUNT","BANK ONLY"))</x:f>
        <x:v>MATCHED</x:v>
      </x:c>
      <x:c r="H50" s="44" t="str"/>
    </x:row>
    <x:row r="51" ht="21" customHeight="1">
      <x:c r="A51" s="40" t="n">
        <x:v>46293</x:v>
      </x:c>
      <x:c r="B51" t="str">
        <x:v>PAY-2012</x:v>
      </x:c>
      <x:c r="C51" t="str">
        <x:v>Operating expense</x:v>
      </x:c>
      <x:c r="D51" s="36"/>
      <x:c r="E51" s="36" t="n">
        <x:v>440.25</x:v>
      </x:c>
      <x:c r="F51" s="36" t="n">
        <x:f>D51-E51</x:f>
        <x:v>-440.25</x:v>
      </x:c>
      <x:c r="G51" s="44" t="str">
        <x:f>IF(COUNTIFS('Cash Ledger'!$B$6:$B$57,B51,'Cash Ledger'!$F$6:$F$57,F51)=1,"MATCHED",IF(COUNTIF('Cash Ledger'!$B$6:$B$57,B51)&gt;0,"REVIEW AMOUNT","BANK ONLY"))</x:f>
        <x:v>MATCHED</x:v>
      </x:c>
      <x:c r="H51" s="44" t="str"/>
    </x:row>
    <x:row r="52" ht="21" customHeight="1">
      <x:c r="A52" s="40" t="n">
        <x:v>46293</x:v>
      </x:c>
      <x:c r="B52" t="str">
        <x:v>PAY-2020</x:v>
      </x:c>
      <x:c r="C52" t="str">
        <x:v>Payroll-related payment</x:v>
      </x:c>
      <x:c r="D52" s="36"/>
      <x:c r="E52" s="36" t="n">
        <x:v>590.7</x:v>
      </x:c>
      <x:c r="F52" s="36" t="n">
        <x:f>D52-E52</x:f>
        <x:v>-590.7</x:v>
      </x:c>
      <x:c r="G52" s="44" t="str">
        <x:f>IF(COUNTIFS('Cash Ledger'!$B$6:$B$57,B52,'Cash Ledger'!$F$6:$F$57,F52)=1,"MATCHED",IF(COUNTIF('Cash Ledger'!$B$6:$B$57,B52)&gt;0,"REVIEW AMOUNT","BANK ONLY"))</x:f>
        <x:v>MATCHED</x:v>
      </x:c>
      <x:c r="H52" s="44" t="str"/>
    </x:row>
    <x:row r="53" ht="21" customHeight="1">
      <x:c r="A53" s="40" t="n">
        <x:v>46294</x:v>
      </x:c>
      <x:c r="B53" t="str">
        <x:v>BK-FEE-01</x:v>
      </x:c>
      <x:c r="C53" t="str">
        <x:v>Monthly account service fee</x:v>
      </x:c>
      <x:c r="D53" s="36"/>
      <x:c r="E53" s="36" t="n">
        <x:v>25</x:v>
      </x:c>
      <x:c r="F53" s="36" t="n">
        <x:f>D53-E53</x:f>
        <x:v>-25</x:v>
      </x:c>
      <x:c r="G53" s="44" t="str">
        <x:f>IF(COUNTIFS('Cash Ledger'!$B$6:$B$57,B53,'Cash Ledger'!$F$6:$F$57,F53)=1,"MATCHED",IF(COUNTIF('Cash Ledger'!$B$6:$B$57,B53)&gt;0,"REVIEW AMOUNT","BANK ONLY"))</x:f>
        <x:v>BANK ONLY</x:v>
      </x:c>
      <x:c r="H53" s="44" t="str">
        <x:v>Bank charge → post to cash ledger</x:v>
      </x:c>
    </x:row>
    <x:row r="54" ht="21" customHeight="1">
      <x:c r="A54" s="40" t="n">
        <x:v>46294</x:v>
      </x:c>
      <x:c r="B54" t="str">
        <x:v>PAY-2015</x:v>
      </x:c>
      <x:c r="C54" t="str">
        <x:v>Supplier settlement</x:v>
      </x:c>
      <x:c r="D54" s="36"/>
      <x:c r="E54" s="36" t="n">
        <x:v>1050.25</x:v>
      </x:c>
      <x:c r="F54" s="36" t="n">
        <x:f>D54-E54</x:f>
        <x:v>-1050.25</x:v>
      </x:c>
      <x:c r="G54" s="44" t="str">
        <x:f>IF(COUNTIFS('Cash Ledger'!$B$6:$B$57,B54,'Cash Ledger'!$F$6:$F$57,F54)=1,"MATCHED",IF(COUNTIF('Cash Ledger'!$B$6:$B$57,B54)&gt;0,"REVIEW AMOUNT","BANK ONLY"))</x:f>
        <x:v>MATCHED</x:v>
      </x:c>
      <x:c r="H54" s="44" t="str"/>
    </x:row>
    <x:row r="55" ht="21" customHeight="1">
      <x:c r="A55" s="40" t="n">
        <x:v>46295</x:v>
      </x:c>
      <x:c r="B55" t="str">
        <x:v>BK-ERR-01</x:v>
      </x:c>
      <x:c r="C55" t="str">
        <x:v>Debit disputed by account holder</x:v>
      </x:c>
      <x:c r="D55" s="36"/>
      <x:c r="E55" s="36" t="n">
        <x:v>180</x:v>
      </x:c>
      <x:c r="F55" s="36" t="n">
        <x:f>D55-E55</x:f>
        <x:v>-180</x:v>
      </x:c>
      <x:c r="G55" s="44" t="str">
        <x:f>IF(COUNTIFS('Cash Ledger'!$B$6:$B$57,B55,'Cash Ledger'!$F$6:$F$57,F55)=1,"MATCHED",IF(COUNTIF('Cash Ledger'!$B$6:$B$57,B55)&gt;0,"REVIEW AMOUNT","BANK ONLY"))</x:f>
        <x:v>BANK ONLY</x:v>
      </x:c>
      <x:c r="H55" s="44" t="str">
        <x:v>Bank confirmed error → bank-side adjustment</x:v>
      </x:c>
    </x:row>
    <x:row r="56" ht="21" customHeight="1">
      <x:c r="A56" s="40" t="n">
        <x:v>46295</x:v>
      </x:c>
      <x:c r="B56" t="str">
        <x:v>BK-INT-01</x:v>
      </x:c>
      <x:c r="C56" t="str">
        <x:v>Deposit interest credit</x:v>
      </x:c>
      <x:c r="D56" s="36" t="n">
        <x:v>12</x:v>
      </x:c>
      <x:c r="E56" s="36"/>
      <x:c r="F56" s="36" t="n">
        <x:f>D56-E56</x:f>
        <x:v>12</x:v>
      </x:c>
      <x:c r="G56" s="44" t="str">
        <x:f>IF(COUNTIFS('Cash Ledger'!$B$6:$B$57,B56,'Cash Ledger'!$F$6:$F$57,F56)=1,"MATCHED",IF(COUNTIF('Cash Ledger'!$B$6:$B$57,B56)&gt;0,"REVIEW AMOUNT","BANK ONLY"))</x:f>
        <x:v>BANK ONLY</x:v>
      </x:c>
      <x:c r="H56" s="44" t="str">
        <x:v>Interest → post to cash ledger</x:v>
      </x:c>
    </x:row>
  </x:sheetData>
  <x:mergeCells>
    <x:mergeCell ref="A1:H1"/>
    <x:mergeCell ref="A2:H2"/>
  </x:mergeCells>
  <x:conditionalFormatting sqref="G6:G56">
    <x:cfRule type="expression" dxfId="0" priority="1">
      <x:formula>G6="MATCHED"</x:formula>
    </x:cfRule>
    <x:cfRule type="expression" dxfId="1" priority="2">
      <x:formula>G6="BANK ONLY"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20" hidden="0" customWidth="1"/>
    <x:col min="3" max="3" width="36" hidden="0" customWidth="1"/>
    <x:col min="4" max="4" width="17" hidden="0" customWidth="1"/>
    <x:col min="5" max="5" width="17" hidden="0" customWidth="1"/>
    <x:col min="6" max="6" width="17" hidden="0" customWidth="1"/>
    <x:col min="7" max="7" width="20" hidden="0" customWidth="1"/>
    <x:col min="8" max="8" width="44" hidden="0" customWidth="1"/>
  </x:cols>
  <x:sheetData>
    <x:row r="1" ht="35" customHeight="1">
      <x:c r="A1" s="4" t="str">
        <x:v>CASH LEDGER</x:v>
      </x:c>
      <x:c r="B1" s="4"/>
      <x:c r="C1" s="4"/>
      <x:c r="D1" s="4"/>
      <x:c r="E1" s="4"/>
      <x:c r="F1" s="4"/>
      <x:c r="G1" s="4"/>
      <x:c r="H1" s="4"/>
    </x:row>
    <x:row r="2" ht="24" customHeight="1">
      <x:c r="A2" s="10" t="str">
        <x:v>NORTHSTAR SUPPLIES LTD.  |  SEPTEMBER 2026  |  FICTIONAL TRAINING CASE  |  USD</x:v>
      </x:c>
      <x:c r="B2" s="10"/>
      <x:c r="C2" s="10"/>
      <x:c r="D2" s="10"/>
      <x:c r="E2" s="10"/>
      <x:c r="F2" s="10"/>
      <x:c r="G2" s="10"/>
      <x:c r="H2" s="10"/>
    </x:row>
    <x:row r="3" ht="25" customHeight="1">
      <x:c r="A3" t="str">
        <x:v>Opening cash balance</x:v>
      </x:c>
      <x:c r="B3" s="36" t="n">
        <x:f>'START HERE'!$B$11</x:f>
        <x:v>35000</x:v>
      </x:c>
      <x:c r="D3" t="str">
        <x:v>Closing cash balance</x:v>
      </x:c>
      <x:c r="E3" s="36" t="n">
        <x:f>B3+SUM(F6:F57)</x:f>
        <x:v>42589.4</x:v>
      </x:c>
    </x:row>
    <x:row r="5" ht="27" customHeight="1">
      <x:c r="A5" s="38" t="str">
        <x:v>Posted date</x:v>
      </x:c>
      <x:c r="B5" s="38" t="str">
        <x:v>Reference</x:v>
      </x:c>
      <x:c r="C5" s="38" t="str">
        <x:v>Description</x:v>
      </x:c>
      <x:c r="D5" s="38" t="str">
        <x:v>Money in</x:v>
      </x:c>
      <x:c r="E5" s="38" t="str">
        <x:v>Money out</x:v>
      </x:c>
      <x:c r="F5" s="38" t="str">
        <x:v>Signed amount</x:v>
      </x:c>
      <x:c r="G5" s="38" t="str">
        <x:v>Match check</x:v>
      </x:c>
      <x:c r="H5" s="38" t="str">
        <x:v>Investigation notes</x:v>
      </x:c>
    </x:row>
    <x:row r="6" ht="21" customHeight="1">
      <x:c r="A6" s="40" t="n">
        <x:v>46266</x:v>
      </x:c>
      <x:c r="B6" t="str">
        <x:v>PAY-2023</x:v>
      </x:c>
      <x:c r="C6" t="str">
        <x:v>Software subscription</x:v>
      </x:c>
      <x:c r="D6" s="36"/>
      <x:c r="E6" s="36" t="n">
        <x:v>350</x:v>
      </x:c>
      <x:c r="F6" s="36" t="n">
        <x:f>D6-E6</x:f>
        <x:v>-350</x:v>
      </x:c>
      <x:c r="G6" s="44" t="str">
        <x:f>IF(COUNTIFS('Bank Statement'!$B$6:$B$56,B6,'Bank Statement'!$F$6:$F$56,F6)=1,"MATCHED",IF(COUNTIF('Bank Statement'!$B$6:$B$56,B6)&gt;0,"REVIEW AMOUNT","LEDGER ONLY"))</x:f>
        <x:v>MATCHED</x:v>
      </x:c>
      <x:c r="H6" s="44" t="str"/>
    </x:row>
    <x:row r="7" ht="21" customHeight="1">
      <x:c r="A7" s="40" t="n">
        <x:v>46267</x:v>
      </x:c>
      <x:c r="B7" t="str">
        <x:v>PAY-2001</x:v>
      </x:c>
      <x:c r="C7" t="str">
        <x:v>Utilities payment</x:v>
      </x:c>
      <x:c r="D7" s="36"/>
      <x:c r="E7" s="36" t="n">
        <x:v>1410.25</x:v>
      </x:c>
      <x:c r="F7" s="36" t="n">
        <x:f>D7-E7</x:f>
        <x:v>-1410.25</x:v>
      </x:c>
      <x:c r="G7" s="44" t="str">
        <x:f>IF(COUNTIFS('Bank Statement'!$B$6:$B$56,B7,'Bank Statement'!$F$6:$F$56,F7)=1,"MATCHED",IF(COUNTIF('Bank Statement'!$B$6:$B$56,B7)&gt;0,"REVIEW AMOUNT","LEDGER ONLY"))</x:f>
        <x:v>MATCHED</x:v>
      </x:c>
      <x:c r="H7" s="44" t="str"/>
    </x:row>
    <x:row r="8" ht="21" customHeight="1">
      <x:c r="A8" s="40" t="n">
        <x:v>46267</x:v>
      </x:c>
      <x:c r="B8" t="str">
        <x:v>PAY-2014</x:v>
      </x:c>
      <x:c r="C8" t="str">
        <x:v>Software subscription</x:v>
      </x:c>
      <x:c r="D8" s="36"/>
      <x:c r="E8" s="36" t="n">
        <x:v>365.7</x:v>
      </x:c>
      <x:c r="F8" s="36" t="n">
        <x:f>D8-E8</x:f>
        <x:v>-365.7</x:v>
      </x:c>
      <x:c r="G8" s="44" t="str">
        <x:f>IF(COUNTIFS('Bank Statement'!$B$6:$B$56,B8,'Bank Statement'!$F$6:$F$56,F8)=1,"MATCHED",IF(COUNTIF('Bank Statement'!$B$6:$B$56,B8)&gt;0,"REVIEW AMOUNT","LEDGER ONLY"))</x:f>
        <x:v>MATCHED</x:v>
      </x:c>
      <x:c r="H8" s="44" t="str"/>
    </x:row>
    <x:row r="9" ht="21" customHeight="1">
      <x:c r="A9" s="40" t="n">
        <x:v>46267</x:v>
      </x:c>
      <x:c r="B9" t="str">
        <x:v>PAY-2041</x:v>
      </x:c>
      <x:c r="C9" t="str">
        <x:v>Supplier settlement</x:v>
      </x:c>
      <x:c r="D9" s="36"/>
      <x:c r="E9" s="36" t="n">
        <x:v>145.7</x:v>
      </x:c>
      <x:c r="F9" s="36" t="n">
        <x:f>D9-E9</x:f>
        <x:v>-145.7</x:v>
      </x:c>
      <x:c r="G9" s="44" t="str">
        <x:f>IF(COUNTIFS('Bank Statement'!$B$6:$B$56,B9,'Bank Statement'!$F$6:$F$56,F9)=1,"MATCHED",IF(COUNTIF('Bank Statement'!$B$6:$B$56,B9)&gt;0,"REVIEW AMOUNT","LEDGER ONLY"))</x:f>
        <x:v>MATCHED</x:v>
      </x:c>
      <x:c r="H9" s="44" t="str"/>
    </x:row>
    <x:row r="10" ht="21" customHeight="1">
      <x:c r="A10" s="40" t="n">
        <x:v>46267</x:v>
      </x:c>
      <x:c r="B10" t="str">
        <x:v>RCPT-1048</x:v>
      </x:c>
      <x:c r="C10" t="str">
        <x:v>Trade debtor payment</x:v>
      </x:c>
      <x:c r="D10" s="36" t="n">
        <x:v>2500.5</x:v>
      </x:c>
      <x:c r="E10" s="36"/>
      <x:c r="F10" s="36" t="n">
        <x:f>D10-E10</x:f>
        <x:v>2500.5</x:v>
      </x:c>
      <x:c r="G10" s="44" t="str">
        <x:f>IF(COUNTIFS('Bank Statement'!$B$6:$B$56,B10,'Bank Statement'!$F$6:$F$56,F10)=1,"MATCHED",IF(COUNTIF('Bank Statement'!$B$6:$B$56,B10)&gt;0,"REVIEW AMOUNT","LEDGER ONLY"))</x:f>
        <x:v>MATCHED</x:v>
      </x:c>
      <x:c r="H10" s="44" t="str"/>
    </x:row>
    <x:row r="11" ht="21" customHeight="1">
      <x:c r="A11" s="40" t="n">
        <x:v>46268</x:v>
      </x:c>
      <x:c r="B11" t="str">
        <x:v>RCPT-1040</x:v>
      </x:c>
      <x:c r="C11" t="str">
        <x:v>Client remittance</x:v>
      </x:c>
      <x:c r="D11" s="36" t="n">
        <x:v>2125.5</x:v>
      </x:c>
      <x:c r="E11" s="36"/>
      <x:c r="F11" s="36" t="n">
        <x:f>D11-E11</x:f>
        <x:v>2125.5</x:v>
      </x:c>
      <x:c r="G11" s="44" t="str">
        <x:f>IF(COUNTIFS('Bank Statement'!$B$6:$B$56,B11,'Bank Statement'!$F$6:$F$56,F11)=1,"MATCHED",IF(COUNTIF('Bank Statement'!$B$6:$B$56,B11)&gt;0,"REVIEW AMOUNT","LEDGER ONLY"))</x:f>
        <x:v>MATCHED</x:v>
      </x:c>
      <x:c r="H11" s="44" t="str"/>
    </x:row>
    <x:row r="12" ht="21" customHeight="1">
      <x:c r="A12" s="40" t="n">
        <x:v>46269</x:v>
      </x:c>
      <x:c r="B12" t="str">
        <x:v>RCPT-1008</x:v>
      </x:c>
      <x:c r="C12" t="str">
        <x:v>Client remittance</x:v>
      </x:c>
      <x:c r="D12" s="36" t="n">
        <x:v>2375</x:v>
      </x:c>
      <x:c r="E12" s="36"/>
      <x:c r="F12" s="36" t="n">
        <x:f>D12-E12</x:f>
        <x:v>2375</x:v>
      </x:c>
      <x:c r="G12" s="44" t="str">
        <x:f>IF(COUNTIFS('Bank Statement'!$B$6:$B$56,B12,'Bank Statement'!$F$6:$F$56,F12)=1,"MATCHED",IF(COUNTIF('Bank Statement'!$B$6:$B$56,B12)&gt;0,"REVIEW AMOUNT","LEDGER ONLY"))</x:f>
        <x:v>MATCHED</x:v>
      </x:c>
      <x:c r="H12" s="44" t="str"/>
    </x:row>
    <x:row r="13" ht="21" customHeight="1">
      <x:c r="A13" s="40" t="n">
        <x:v>46269</x:v>
      </x:c>
      <x:c r="B13" t="str">
        <x:v>RCPT-1016</x:v>
      </x:c>
      <x:c r="C13" t="str">
        <x:v>Client remittance</x:v>
      </x:c>
      <x:c r="D13" s="36" t="n">
        <x:v>2200.5</x:v>
      </x:c>
      <x:c r="E13" s="36"/>
      <x:c r="F13" s="36" t="n">
        <x:f>D13-E13</x:f>
        <x:v>2200.5</x:v>
      </x:c>
      <x:c r="G13" s="44" t="str">
        <x:f>IF(COUNTIFS('Bank Statement'!$B$6:$B$56,B13,'Bank Statement'!$F$6:$F$56,F13)=1,"MATCHED",IF(COUNTIF('Bank Statement'!$B$6:$B$56,B13)&gt;0,"REVIEW AMOUNT","LEDGER ONLY"))</x:f>
        <x:v>MATCHED</x:v>
      </x:c>
      <x:c r="H13" s="44" t="str"/>
    </x:row>
    <x:row r="14" ht="21" customHeight="1">
      <x:c r="A14" s="40" t="n">
        <x:v>46270</x:v>
      </x:c>
      <x:c r="B14" t="str">
        <x:v>PAY-2004</x:v>
      </x:c>
      <x:c r="C14" t="str">
        <x:v>Software subscription</x:v>
      </x:c>
      <x:c r="D14" s="36"/>
      <x:c r="E14" s="36" t="n">
        <x:v>1240.25</x:v>
      </x:c>
      <x:c r="F14" s="36" t="n">
        <x:f>D14-E14</x:f>
        <x:v>-1240.25</x:v>
      </x:c>
      <x:c r="G14" s="44" t="str">
        <x:f>IF(COUNTIFS('Bank Statement'!$B$6:$B$56,B14,'Bank Statement'!$F$6:$F$56,F14)=1,"MATCHED",IF(COUNTIF('Bank Statement'!$B$6:$B$56,B14)&gt;0,"REVIEW AMOUNT","LEDGER ONLY"))</x:f>
        <x:v>MATCHED</x:v>
      </x:c>
      <x:c r="H14" s="44" t="str"/>
    </x:row>
    <x:row r="15" ht="21" customHeight="1">
      <x:c r="A15" s="40" t="n">
        <x:v>46270</x:v>
      </x:c>
      <x:c r="B15" t="str">
        <x:v>PAY-2045</x:v>
      </x:c>
      <x:c r="C15" t="str">
        <x:v>Software subscription</x:v>
      </x:c>
      <x:c r="D15" s="36"/>
      <x:c r="E15" s="36" t="n">
        <x:v>355.7</x:v>
      </x:c>
      <x:c r="F15" s="36" t="n">
        <x:f>D15-E15</x:f>
        <x:v>-355.7</x:v>
      </x:c>
      <x:c r="G15" s="44" t="str">
        <x:f>IF(COUNTIFS('Bank Statement'!$B$6:$B$56,B15,'Bank Statement'!$F$6:$F$56,F15)=1,"MATCHED",IF(COUNTIF('Bank Statement'!$B$6:$B$56,B15)&gt;0,"REVIEW AMOUNT","LEDGER ONLY"))</x:f>
        <x:v>MATCHED</x:v>
      </x:c>
      <x:c r="H15" s="44" t="str"/>
    </x:row>
    <x:row r="16" ht="21" customHeight="1">
      <x:c r="A16" s="40" t="n">
        <x:v>46271</x:v>
      </x:c>
      <x:c r="B16" t="str">
        <x:v>PAY-2003</x:v>
      </x:c>
      <x:c r="C16" t="str">
        <x:v>Payroll-related payment</x:v>
      </x:c>
      <x:c r="D16" s="36"/>
      <x:c r="E16" s="36" t="n">
        <x:v>300</x:v>
      </x:c>
      <x:c r="F16" s="36" t="n">
        <x:f>D16-E16</x:f>
        <x:v>-300</x:v>
      </x:c>
      <x:c r="G16" s="44" t="str">
        <x:f>IF(COUNTIFS('Bank Statement'!$B$6:$B$56,B16,'Bank Statement'!$F$6:$F$56,F16)=1,"MATCHED",IF(COUNTIF('Bank Statement'!$B$6:$B$56,B16)&gt;0,"REVIEW AMOUNT","LEDGER ONLY"))</x:f>
        <x:v>MATCHED</x:v>
      </x:c>
      <x:c r="H16" s="44" t="str"/>
    </x:row>
    <x:row r="17" ht="21" customHeight="1">
      <x:c r="A17" s="40" t="n">
        <x:v>46271</x:v>
      </x:c>
      <x:c r="B17" t="str">
        <x:v>PAY-2036</x:v>
      </x:c>
      <x:c r="C17" t="str">
        <x:v>Payroll-related payment</x:v>
      </x:c>
      <x:c r="D17" s="36"/>
      <x:c r="E17" s="36" t="n">
        <x:v>695</x:v>
      </x:c>
      <x:c r="F17" s="36" t="n">
        <x:f>D17-E17</x:f>
        <x:v>-695</x:v>
      </x:c>
      <x:c r="G17" s="44" t="str">
        <x:f>IF(COUNTIFS('Bank Statement'!$B$6:$B$56,B17,'Bank Statement'!$F$6:$F$56,F17)=1,"MATCHED",IF(COUNTIF('Bank Statement'!$B$6:$B$56,B17)&gt;0,"REVIEW AMOUNT","LEDGER ONLY"))</x:f>
        <x:v>MATCHED</x:v>
      </x:c>
      <x:c r="H17" s="44" t="str"/>
    </x:row>
    <x:row r="18" ht="21" customHeight="1">
      <x:c r="A18" s="40" t="n">
        <x:v>46271</x:v>
      </x:c>
      <x:c r="B18" t="str">
        <x:v>PAY-2039</x:v>
      </x:c>
      <x:c r="C18" t="str">
        <x:v>Software subscription</x:v>
      </x:c>
      <x:c r="D18" s="36"/>
      <x:c r="E18" s="36" t="n">
        <x:v>315</x:v>
      </x:c>
      <x:c r="F18" s="36" t="n">
        <x:f>D18-E18</x:f>
        <x:v>-315</x:v>
      </x:c>
      <x:c r="G18" s="44" t="str">
        <x:f>IF(COUNTIFS('Bank Statement'!$B$6:$B$56,B18,'Bank Statement'!$F$6:$F$56,F18)=1,"MATCHED",IF(COUNTIF('Bank Statement'!$B$6:$B$56,B18)&gt;0,"REVIEW AMOUNT","LEDGER ONLY"))</x:f>
        <x:v>MATCHED</x:v>
      </x:c>
      <x:c r="H18" s="44" t="str"/>
    </x:row>
    <x:row r="19" ht="21" customHeight="1">
      <x:c r="A19" s="40" t="n">
        <x:v>46271</x:v>
      </x:c>
      <x:c r="B19" t="str">
        <x:v>RCPT-1037</x:v>
      </x:c>
      <x:c r="C19" t="str">
        <x:v>Customer settlement</x:v>
      </x:c>
      <x:c r="D19" s="36" t="n">
        <x:v>1625</x:v>
      </x:c>
      <x:c r="E19" s="36"/>
      <x:c r="F19" s="36" t="n">
        <x:f>D19-E19</x:f>
        <x:v>1625</x:v>
      </x:c>
      <x:c r="G19" s="44" t="str">
        <x:f>IF(COUNTIFS('Bank Statement'!$B$6:$B$56,B19,'Bank Statement'!$F$6:$F$56,F19)=1,"MATCHED",IF(COUNTIF('Bank Statement'!$B$6:$B$56,B19)&gt;0,"REVIEW AMOUNT","LEDGER ONLY"))</x:f>
        <x:v>MATCHED</x:v>
      </x:c>
      <x:c r="H19" s="44" t="str"/>
    </x:row>
    <x:row r="20" ht="21" customHeight="1">
      <x:c r="A20" s="40" t="n">
        <x:v>46272</x:v>
      </x:c>
      <x:c r="B20" t="str">
        <x:v>PAY-2018</x:v>
      </x:c>
      <x:c r="C20" t="str">
        <x:v>Payroll-related payment</x:v>
      </x:c>
      <x:c r="D20" s="36"/>
      <x:c r="E20" s="36" t="n">
        <x:v>485</x:v>
      </x:c>
      <x:c r="F20" s="36" t="n">
        <x:f>D20-E20</x:f>
        <x:v>-485</x:v>
      </x:c>
      <x:c r="G20" s="44" t="str">
        <x:f>IF(COUNTIFS('Bank Statement'!$B$6:$B$56,B20,'Bank Statement'!$F$6:$F$56,F20)=1,"MATCHED",IF(COUNTIF('Bank Statement'!$B$6:$B$56,B20)&gt;0,"REVIEW AMOUNT","LEDGER ONLY"))</x:f>
        <x:v>MATCHED</x:v>
      </x:c>
      <x:c r="H20" s="44" t="str"/>
    </x:row>
    <x:row r="21" ht="21" customHeight="1">
      <x:c r="A21" s="40" t="n">
        <x:v>46272</x:v>
      </x:c>
      <x:c r="B21" t="str">
        <x:v>PAY-2026</x:v>
      </x:c>
      <x:c r="C21" t="str">
        <x:v>Payroll-related payment</x:v>
      </x:c>
      <x:c r="D21" s="36"/>
      <x:c r="E21" s="36" t="n">
        <x:v>145.7</x:v>
      </x:c>
      <x:c r="F21" s="36" t="n">
        <x:f>D21-E21</x:f>
        <x:v>-145.7</x:v>
      </x:c>
      <x:c r="G21" s="44" t="str">
        <x:f>IF(COUNTIFS('Bank Statement'!$B$6:$B$56,B21,'Bank Statement'!$F$6:$F$56,F21)=1,"MATCHED",IF(COUNTIF('Bank Statement'!$B$6:$B$56,B21)&gt;0,"REVIEW AMOUNT","LEDGER ONLY"))</x:f>
        <x:v>MATCHED</x:v>
      </x:c>
      <x:c r="H21" s="44" t="str"/>
    </x:row>
    <x:row r="22" ht="21" customHeight="1">
      <x:c r="A22" s="40" t="n">
        <x:v>46272</x:v>
      </x:c>
      <x:c r="B22" t="str">
        <x:v>RCPT-1013</x:v>
      </x:c>
      <x:c r="C22" t="str">
        <x:v>Client remittance</x:v>
      </x:c>
      <x:c r="D22" s="36" t="n">
        <x:v>950.5</x:v>
      </x:c>
      <x:c r="E22" s="36"/>
      <x:c r="F22" s="36" t="n">
        <x:f>D22-E22</x:f>
        <x:v>950.5</x:v>
      </x:c>
      <x:c r="G22" s="44" t="str">
        <x:f>IF(COUNTIFS('Bank Statement'!$B$6:$B$56,B22,'Bank Statement'!$F$6:$F$56,F22)=1,"MATCHED",IF(COUNTIF('Bank Statement'!$B$6:$B$56,B22)&gt;0,"REVIEW AMOUNT","LEDGER ONLY"))</x:f>
        <x:v>MATCHED</x:v>
      </x:c>
      <x:c r="H22" s="44" t="str"/>
    </x:row>
    <x:row r="23" ht="21" customHeight="1">
      <x:c r="A23" s="40" t="n">
        <x:v>46272</x:v>
      </x:c>
      <x:c r="B23" t="str">
        <x:v>RCPT-1019</x:v>
      </x:c>
      <x:c r="C23" t="str">
        <x:v>Merchant batch receipt</x:v>
      </x:c>
      <x:c r="D23" s="36" t="n">
        <x:v>700.75</x:v>
      </x:c>
      <x:c r="E23" s="36"/>
      <x:c r="F23" s="36" t="n">
        <x:f>D23-E23</x:f>
        <x:v>700.75</x:v>
      </x:c>
      <x:c r="G23" s="44" t="str">
        <x:f>IF(COUNTIFS('Bank Statement'!$B$6:$B$56,B23,'Bank Statement'!$F$6:$F$56,F23)=1,"MATCHED",IF(COUNTIF('Bank Statement'!$B$6:$B$56,B23)&gt;0,"REVIEW AMOUNT","LEDGER ONLY"))</x:f>
        <x:v>MATCHED</x:v>
      </x:c>
      <x:c r="H23" s="44" t="str"/>
    </x:row>
    <x:row r="24" ht="21" customHeight="1">
      <x:c r="A24" s="40" t="n">
        <x:v>46273</x:v>
      </x:c>
      <x:c r="B24" t="str">
        <x:v>PAY-2011</x:v>
      </x:c>
      <x:c r="C24" t="str">
        <x:v>Software subscription</x:v>
      </x:c>
      <x:c r="D24" s="36"/>
      <x:c r="E24" s="36" t="n">
        <x:v>720</x:v>
      </x:c>
      <x:c r="F24" s="36" t="n">
        <x:f>D24-E24</x:f>
        <x:v>-720</x:v>
      </x:c>
      <x:c r="G24" s="44" t="str">
        <x:f>IF(COUNTIFS('Bank Statement'!$B$6:$B$56,B24,'Bank Statement'!$F$6:$F$56,F24)=1,"MATCHED",IF(COUNTIF('Bank Statement'!$B$6:$B$56,B24)&gt;0,"REVIEW AMOUNT","LEDGER ONLY"))</x:f>
        <x:v>MATCHED</x:v>
      </x:c>
      <x:c r="H24" s="44" t="str"/>
    </x:row>
    <x:row r="25" ht="21" customHeight="1">
      <x:c r="A25" s="40" t="n">
        <x:v>46273</x:v>
      </x:c>
      <x:c r="B25" t="str">
        <x:v>PAY-2030</x:v>
      </x:c>
      <x:c r="C25" t="str">
        <x:v>Payroll-related payment</x:v>
      </x:c>
      <x:c r="D25" s="36"/>
      <x:c r="E25" s="36" t="n">
        <x:v>1035.7</x:v>
      </x:c>
      <x:c r="F25" s="36" t="n">
        <x:f>D25-E25</x:f>
        <x:v>-1035.7</x:v>
      </x:c>
      <x:c r="G25" s="44" t="str">
        <x:f>IF(COUNTIFS('Bank Statement'!$B$6:$B$56,B25,'Bank Statement'!$F$6:$F$56,F25)=1,"MATCHED",IF(COUNTIF('Bank Statement'!$B$6:$B$56,B25)&gt;0,"REVIEW AMOUNT","LEDGER ONLY"))</x:f>
        <x:v>MATCHED</x:v>
      </x:c>
      <x:c r="H25" s="44" t="str"/>
    </x:row>
    <x:row r="26" ht="21" customHeight="1">
      <x:c r="A26" s="40" t="n">
        <x:v>46273</x:v>
      </x:c>
      <x:c r="B26" t="str">
        <x:v>PAY-2032</x:v>
      </x:c>
      <x:c r="C26" t="str">
        <x:v>Payroll-related payment</x:v>
      </x:c>
      <x:c r="D26" s="36"/>
      <x:c r="E26" s="36" t="n">
        <x:v>765</x:v>
      </x:c>
      <x:c r="F26" s="36" t="n">
        <x:f>D26-E26</x:f>
        <x:v>-765</x:v>
      </x:c>
      <x:c r="G26" s="44" t="str">
        <x:f>IF(COUNTIFS('Bank Statement'!$B$6:$B$56,B26,'Bank Statement'!$F$6:$F$56,F26)=1,"MATCHED",IF(COUNTIF('Bank Statement'!$B$6:$B$56,B26)&gt;0,"REVIEW AMOUNT","LEDGER ONLY"))</x:f>
        <x:v>MATCHED</x:v>
      </x:c>
      <x:c r="H26" s="44" t="str"/>
    </x:row>
    <x:row r="27" ht="21" customHeight="1">
      <x:c r="A27" s="40" t="n">
        <x:v>46273</x:v>
      </x:c>
      <x:c r="B27" t="str">
        <x:v>PAY-2042</x:v>
      </x:c>
      <x:c r="C27" t="str">
        <x:v>Operating expense</x:v>
      </x:c>
      <x:c r="D27" s="36"/>
      <x:c r="E27" s="36" t="n">
        <x:v>1075.7</x:v>
      </x:c>
      <x:c r="F27" s="36" t="n">
        <x:f>D27-E27</x:f>
        <x:v>-1075.7</x:v>
      </x:c>
      <x:c r="G27" s="44" t="str">
        <x:f>IF(COUNTIFS('Bank Statement'!$B$6:$B$56,B27,'Bank Statement'!$F$6:$F$56,F27)=1,"MATCHED",IF(COUNTIF('Bank Statement'!$B$6:$B$56,B27)&gt;0,"REVIEW AMOUNT","LEDGER ONLY"))</x:f>
        <x:v>MATCHED</x:v>
      </x:c>
      <x:c r="H27" s="44" t="str"/>
    </x:row>
    <x:row r="28" ht="21" customHeight="1">
      <x:c r="A28" s="40" t="n">
        <x:v>46274</x:v>
      </x:c>
      <x:c r="B28" t="str">
        <x:v>PAY-2033</x:v>
      </x:c>
      <x:c r="C28" t="str">
        <x:v>Software subscription</x:v>
      </x:c>
      <x:c r="D28" s="36"/>
      <x:c r="E28" s="36" t="n">
        <x:v>285.25</x:v>
      </x:c>
      <x:c r="F28" s="36" t="n">
        <x:f>D28-E28</x:f>
        <x:v>-285.25</x:v>
      </x:c>
      <x:c r="G28" s="44" t="str">
        <x:f>IF(COUNTIFS('Bank Statement'!$B$6:$B$56,B28,'Bank Statement'!$F$6:$F$56,F28)=1,"MATCHED",IF(COUNTIF('Bank Statement'!$B$6:$B$56,B28)&gt;0,"REVIEW AMOUNT","LEDGER ONLY"))</x:f>
        <x:v>MATCHED</x:v>
      </x:c>
      <x:c r="H28" s="44" t="str"/>
    </x:row>
    <x:row r="29" ht="21" customHeight="1">
      <x:c r="A29" s="40" t="n">
        <x:v>46274</x:v>
      </x:c>
      <x:c r="B29" t="str">
        <x:v>RCPT-1010</x:v>
      </x:c>
      <x:c r="C29" t="str">
        <x:v>Trade debtor payment</x:v>
      </x:c>
      <x:c r="D29" s="36" t="n">
        <x:v>1000</x:v>
      </x:c>
      <x:c r="E29" s="36"/>
      <x:c r="F29" s="36" t="n">
        <x:f>D29-E29</x:f>
        <x:v>1000</x:v>
      </x:c>
      <x:c r="G29" s="44" t="str">
        <x:f>IF(COUNTIFS('Bank Statement'!$B$6:$B$56,B29,'Bank Statement'!$F$6:$F$56,F29)=1,"MATCHED",IF(COUNTIF('Bank Statement'!$B$6:$B$56,B29)&gt;0,"REVIEW AMOUNT","LEDGER ONLY"))</x:f>
        <x:v>MATCHED</x:v>
      </x:c>
      <x:c r="H29" s="44" t="str"/>
    </x:row>
    <x:row r="30" ht="21" customHeight="1">
      <x:c r="A30" s="40" t="n">
        <x:v>46275</x:v>
      </x:c>
      <x:c r="B30" t="str">
        <x:v>PAY-2017</x:v>
      </x:c>
      <x:c r="C30" t="str">
        <x:v>Utilities payment</x:v>
      </x:c>
      <x:c r="D30" s="36"/>
      <x:c r="E30" s="36" t="n">
        <x:v>790.25</x:v>
      </x:c>
      <x:c r="F30" s="36" t="n">
        <x:f>D30-E30</x:f>
        <x:v>-790.25</x:v>
      </x:c>
      <x:c r="G30" s="44" t="str">
        <x:f>IF(COUNTIFS('Bank Statement'!$B$6:$B$56,B30,'Bank Statement'!$F$6:$F$56,F30)=1,"MATCHED",IF(COUNTIF('Bank Statement'!$B$6:$B$56,B30)&gt;0,"REVIEW AMOUNT","LEDGER ONLY"))</x:f>
        <x:v>MATCHED</x:v>
      </x:c>
      <x:c r="H30" s="44" t="str"/>
    </x:row>
    <x:row r="31" ht="21" customHeight="1">
      <x:c r="A31" s="40" t="n">
        <x:v>46275</x:v>
      </x:c>
      <x:c r="B31" t="str">
        <x:v>RCPT-1034</x:v>
      </x:c>
      <x:c r="C31" t="str">
        <x:v>Client remittance</x:v>
      </x:c>
      <x:c r="D31" s="36" t="n">
        <x:v>950</x:v>
      </x:c>
      <x:c r="E31" s="36"/>
      <x:c r="F31" s="36" t="n">
        <x:f>D31-E31</x:f>
        <x:v>950</x:v>
      </x:c>
      <x:c r="G31" s="44" t="str">
        <x:f>IF(COUNTIFS('Bank Statement'!$B$6:$B$56,B31,'Bank Statement'!$F$6:$F$56,F31)=1,"MATCHED",IF(COUNTIF('Bank Statement'!$B$6:$B$56,B31)&gt;0,"REVIEW AMOUNT","LEDGER ONLY"))</x:f>
        <x:v>MATCHED</x:v>
      </x:c>
      <x:c r="H31" s="44" t="str"/>
    </x:row>
    <x:row r="32" ht="21" customHeight="1">
      <x:c r="A32" s="40" t="n">
        <x:v>46275</x:v>
      </x:c>
      <x:c r="B32" t="str">
        <x:v>RCPT-1046</x:v>
      </x:c>
      <x:c r="C32" t="str">
        <x:v>Client remittance</x:v>
      </x:c>
      <x:c r="D32" s="36" t="n">
        <x:v>1125.5</x:v>
      </x:c>
      <x:c r="E32" s="36"/>
      <x:c r="F32" s="36" t="n">
        <x:f>D32-E32</x:f>
        <x:v>1125.5</x:v>
      </x:c>
      <x:c r="G32" s="44" t="str">
        <x:f>IF(COUNTIFS('Bank Statement'!$B$6:$B$56,B32,'Bank Statement'!$F$6:$F$56,F32)=1,"MATCHED",IF(COUNTIF('Bank Statement'!$B$6:$B$56,B32)&gt;0,"REVIEW AMOUNT","LEDGER ONLY"))</x:f>
        <x:v>MATCHED</x:v>
      </x:c>
      <x:c r="H32" s="44" t="str"/>
    </x:row>
    <x:row r="33" ht="21" customHeight="1">
      <x:c r="A33" s="40" t="n">
        <x:v>46276</x:v>
      </x:c>
      <x:c r="B33" t="str">
        <x:v>RCPT-1028</x:v>
      </x:c>
      <x:c r="C33" t="str">
        <x:v>Client remittance</x:v>
      </x:c>
      <x:c r="D33" s="36" t="n">
        <x:v>1900</x:v>
      </x:c>
      <x:c r="E33" s="36"/>
      <x:c r="F33" s="36" t="n">
        <x:f>D33-E33</x:f>
        <x:v>1900</x:v>
      </x:c>
      <x:c r="G33" s="44" t="str">
        <x:f>IF(COUNTIFS('Bank Statement'!$B$6:$B$56,B33,'Bank Statement'!$F$6:$F$56,F33)=1,"MATCHED",IF(COUNTIF('Bank Statement'!$B$6:$B$56,B33)&gt;0,"REVIEW AMOUNT","LEDGER ONLY"))</x:f>
        <x:v>MATCHED</x:v>
      </x:c>
      <x:c r="H33" s="44" t="str"/>
    </x:row>
    <x:row r="34" ht="21" customHeight="1">
      <x:c r="A34" s="40" t="n">
        <x:v>46278</x:v>
      </x:c>
      <x:c r="B34" t="str">
        <x:v>PAY-2024</x:v>
      </x:c>
      <x:c r="C34" t="str">
        <x:v>Utilities payment</x:v>
      </x:c>
      <x:c r="D34" s="36"/>
      <x:c r="E34" s="36" t="n">
        <x:v>180.25</x:v>
      </x:c>
      <x:c r="F34" s="36" t="n">
        <x:f>D34-E34</x:f>
        <x:v>-180.25</x:v>
      </x:c>
      <x:c r="G34" s="44" t="str">
        <x:f>IF(COUNTIFS('Bank Statement'!$B$6:$B$56,B34,'Bank Statement'!$F$6:$F$56,F34)=1,"MATCHED",IF(COUNTIF('Bank Statement'!$B$6:$B$56,B34)&gt;0,"REVIEW AMOUNT","LEDGER ONLY"))</x:f>
        <x:v>MATCHED</x:v>
      </x:c>
      <x:c r="H34" s="44" t="str"/>
    </x:row>
    <x:row r="35" ht="21" customHeight="1">
      <x:c r="A35" s="40" t="n">
        <x:v>46278</x:v>
      </x:c>
      <x:c r="B35" t="str">
        <x:v>RCPT-1005</x:v>
      </x:c>
      <x:c r="C35" t="str">
        <x:v>Customer settlement</x:v>
      </x:c>
      <x:c r="D35" s="36" t="n">
        <x:v>2475</x:v>
      </x:c>
      <x:c r="E35" s="36"/>
      <x:c r="F35" s="36" t="n">
        <x:f>D35-E35</x:f>
        <x:v>2475</x:v>
      </x:c>
      <x:c r="G35" s="44" t="str">
        <x:f>IF(COUNTIFS('Bank Statement'!$B$6:$B$56,B35,'Bank Statement'!$F$6:$F$56,F35)=1,"MATCHED",IF(COUNTIF('Bank Statement'!$B$6:$B$56,B35)&gt;0,"REVIEW AMOUNT","LEDGER ONLY"))</x:f>
        <x:v>MATCHED</x:v>
      </x:c>
      <x:c r="H35" s="44" t="str"/>
    </x:row>
    <x:row r="36" ht="21" customHeight="1">
      <x:c r="A36" s="40" t="n">
        <x:v>46280</x:v>
      </x:c>
      <x:c r="B36" t="str">
        <x:v>PAY-2044</x:v>
      </x:c>
      <x:c r="C36" t="str">
        <x:v>Payroll-related payment</x:v>
      </x:c>
      <x:c r="D36" s="36"/>
      <x:c r="E36" s="36" t="n">
        <x:v>1060</x:v>
      </x:c>
      <x:c r="F36" s="36" t="n">
        <x:f>D36-E36</x:f>
        <x:v>-1060</x:v>
      </x:c>
      <x:c r="G36" s="44" t="str">
        <x:f>IF(COUNTIFS('Bank Statement'!$B$6:$B$56,B36,'Bank Statement'!$F$6:$F$56,F36)=1,"MATCHED",IF(COUNTIF('Bank Statement'!$B$6:$B$56,B36)&gt;0,"REVIEW AMOUNT","LEDGER ONLY"))</x:f>
        <x:v>MATCHED</x:v>
      </x:c>
      <x:c r="H36" s="44" t="str"/>
    </x:row>
    <x:row r="37" ht="21" customHeight="1">
      <x:c r="A37" s="40" t="n">
        <x:v>46282</x:v>
      </x:c>
      <x:c r="B37" t="str">
        <x:v>PAY-2027</x:v>
      </x:c>
      <x:c r="C37" t="str">
        <x:v>Payroll-related payment</x:v>
      </x:c>
      <x:c r="D37" s="36"/>
      <x:c r="E37" s="36" t="n">
        <x:v>1160.7</x:v>
      </x:c>
      <x:c r="F37" s="36" t="n">
        <x:f>D37-E37</x:f>
        <x:v>-1160.7</x:v>
      </x:c>
      <x:c r="G37" s="44" t="str">
        <x:f>IF(COUNTIFS('Bank Statement'!$B$6:$B$56,B37,'Bank Statement'!$F$6:$F$56,F37)=1,"MATCHED",IF(COUNTIF('Bank Statement'!$B$6:$B$56,B37)&gt;0,"REVIEW AMOUNT","LEDGER ONLY"))</x:f>
        <x:v>MATCHED</x:v>
      </x:c>
      <x:c r="H37" s="44" t="str"/>
    </x:row>
    <x:row r="38" ht="21" customHeight="1">
      <x:c r="A38" s="40" t="n">
        <x:v>46282</x:v>
      </x:c>
      <x:c r="B38" t="str">
        <x:v>RCPT-1022</x:v>
      </x:c>
      <x:c r="C38" t="str">
        <x:v>Merchant batch receipt</x:v>
      </x:c>
      <x:c r="D38" s="36" t="n">
        <x:v>1525</x:v>
      </x:c>
      <x:c r="E38" s="36"/>
      <x:c r="F38" s="36" t="n">
        <x:f>D38-E38</x:f>
        <x:v>1525</x:v>
      </x:c>
      <x:c r="G38" s="44" t="str">
        <x:f>IF(COUNTIFS('Bank Statement'!$B$6:$B$56,B38,'Bank Statement'!$F$6:$F$56,F38)=1,"MATCHED",IF(COUNTIF('Bank Statement'!$B$6:$B$56,B38)&gt;0,"REVIEW AMOUNT","LEDGER ONLY"))</x:f>
        <x:v>MATCHED</x:v>
      </x:c>
      <x:c r="H38" s="44" t="str"/>
    </x:row>
    <x:row r="39" ht="21" customHeight="1">
      <x:c r="A39" s="40" t="n">
        <x:v>46283</x:v>
      </x:c>
      <x:c r="B39" t="str">
        <x:v>PAY-2006</x:v>
      </x:c>
      <x:c r="C39" t="str">
        <x:v>Operating expense</x:v>
      </x:c>
      <x:c r="D39" s="36"/>
      <x:c r="E39" s="36" t="n">
        <x:v>1330.7</x:v>
      </x:c>
      <x:c r="F39" s="36" t="n">
        <x:f>D39-E39</x:f>
        <x:v>-1330.7</x:v>
      </x:c>
      <x:c r="G39" s="44" t="str">
        <x:f>IF(COUNTIFS('Bank Statement'!$B$6:$B$56,B39,'Bank Statement'!$F$6:$F$56,F39)=1,"MATCHED",IF(COUNTIF('Bank Statement'!$B$6:$B$56,B39)&gt;0,"REVIEW AMOUNT","LEDGER ONLY"))</x:f>
        <x:v>MATCHED</x:v>
      </x:c>
      <x:c r="H39" s="44" t="str"/>
    </x:row>
    <x:row r="40" ht="21" customHeight="1">
      <x:c r="A40" s="40" t="n">
        <x:v>46283</x:v>
      </x:c>
      <x:c r="B40" t="str">
        <x:v>PAY-2038</x:v>
      </x:c>
      <x:c r="C40" t="str">
        <x:v>Operating expense</x:v>
      </x:c>
      <x:c r="D40" s="36"/>
      <x:c r="E40" s="36" t="n">
        <x:v>730.25</x:v>
      </x:c>
      <x:c r="F40" s="36" t="n">
        <x:f>D40-E40</x:f>
        <x:v>-730.25</x:v>
      </x:c>
      <x:c r="G40" s="44" t="str">
        <x:f>IF(COUNTIFS('Bank Statement'!$B$6:$B$56,B40,'Bank Statement'!$F$6:$F$56,F40)=1,"MATCHED",IF(COUNTIF('Bank Statement'!$B$6:$B$56,B40)&gt;0,"REVIEW AMOUNT","LEDGER ONLY"))</x:f>
        <x:v>MATCHED</x:v>
      </x:c>
      <x:c r="H40" s="44" t="str"/>
    </x:row>
    <x:row r="41" ht="21" customHeight="1">
      <x:c r="A41" s="40" t="n">
        <x:v>46283</x:v>
      </x:c>
      <x:c r="B41" t="str">
        <x:v>RCPT-1047</x:v>
      </x:c>
      <x:c r="C41" t="str">
        <x:v>Merchant batch receipt</x:v>
      </x:c>
      <x:c r="D41" s="36" t="n">
        <x:v>2025.75</x:v>
      </x:c>
      <x:c r="E41" s="36"/>
      <x:c r="F41" s="36" t="n">
        <x:f>D41-E41</x:f>
        <x:v>2025.75</x:v>
      </x:c>
      <x:c r="G41" s="44" t="str">
        <x:f>IF(COUNTIFS('Bank Statement'!$B$6:$B$56,B41,'Bank Statement'!$F$6:$F$56,F41)=1,"MATCHED",IF(COUNTIF('Bank Statement'!$B$6:$B$56,B41)&gt;0,"REVIEW AMOUNT","LEDGER ONLY"))</x:f>
        <x:v>MATCHED</x:v>
      </x:c>
      <x:c r="H41" s="44" t="str"/>
    </x:row>
    <x:row r="42" ht="21" customHeight="1">
      <x:c r="A42" s="40" t="n">
        <x:v>46285</x:v>
      </x:c>
      <x:c r="B42" t="str">
        <x:v>PAY-2007</x:v>
      </x:c>
      <x:c r="C42" t="str">
        <x:v>Supplier settlement</x:v>
      </x:c>
      <x:c r="D42" s="36"/>
      <x:c r="E42" s="36" t="n">
        <x:v>1315.7</x:v>
      </x:c>
      <x:c r="F42" s="36" t="n">
        <x:f>D42-E42</x:f>
        <x:v>-1315.7</x:v>
      </x:c>
      <x:c r="G42" s="44" t="str">
        <x:f>IF(COUNTIFS('Bank Statement'!$B$6:$B$56,B42,'Bank Statement'!$F$6:$F$56,F42)=1,"MATCHED",IF(COUNTIF('Bank Statement'!$B$6:$B$56,B42)&gt;0,"REVIEW AMOUNT","LEDGER ONLY"))</x:f>
        <x:v>MATCHED</x:v>
      </x:c>
      <x:c r="H42" s="44" t="str"/>
    </x:row>
    <x:row r="43" ht="21" customHeight="1">
      <x:c r="A43" s="40" t="n">
        <x:v>46285</x:v>
      </x:c>
      <x:c r="B43" t="str">
        <x:v>PAY-2021</x:v>
      </x:c>
      <x:c r="C43" t="str">
        <x:v>Utilities payment</x:v>
      </x:c>
      <x:c r="D43" s="36"/>
      <x:c r="E43" s="36" t="n">
        <x:v>1115.7</x:v>
      </x:c>
      <x:c r="F43" s="36" t="n">
        <x:f>D43-E43</x:f>
        <x:v>-1115.7</x:v>
      </x:c>
      <x:c r="G43" s="44" t="str">
        <x:f>IF(COUNTIFS('Bank Statement'!$B$6:$B$56,B43,'Bank Statement'!$F$6:$F$56,F43)=1,"MATCHED",IF(COUNTIF('Bank Statement'!$B$6:$B$56,B43)&gt;0,"REVIEW AMOUNT","LEDGER ONLY"))</x:f>
        <x:v>MATCHED</x:v>
      </x:c>
      <x:c r="H43" s="44" t="str"/>
    </x:row>
    <x:row r="44" ht="21" customHeight="1">
      <x:c r="A44" s="40" t="n">
        <x:v>46285</x:v>
      </x:c>
      <x:c r="B44" t="str">
        <x:v>RCPT-1002</x:v>
      </x:c>
      <x:c r="C44" t="str">
        <x:v>Trade debtor payment</x:v>
      </x:c>
      <x:c r="D44" s="36" t="n">
        <x:v>1650</x:v>
      </x:c>
      <x:c r="E44" s="36"/>
      <x:c r="F44" s="36" t="n">
        <x:f>D44-E44</x:f>
        <x:v>1650</x:v>
      </x:c>
      <x:c r="G44" s="44" t="str">
        <x:f>IF(COUNTIFS('Bank Statement'!$B$6:$B$56,B44,'Bank Statement'!$F$6:$F$56,F44)=1,"MATCHED",IF(COUNTIF('Bank Statement'!$B$6:$B$56,B44)&gt;0,"REVIEW AMOUNT","LEDGER ONLY"))</x:f>
        <x:v>MATCHED</x:v>
      </x:c>
      <x:c r="H44" s="44" t="str"/>
    </x:row>
    <x:row r="45" ht="21" customHeight="1">
      <x:c r="A45" s="40" t="n">
        <x:v>46286</x:v>
      </x:c>
      <x:c r="B45" t="str">
        <x:v>PAY-2029</x:v>
      </x:c>
      <x:c r="C45" t="str">
        <x:v>Utilities payment</x:v>
      </x:c>
      <x:c r="D45" s="36"/>
      <x:c r="E45" s="36" t="n">
        <x:v>495.7</x:v>
      </x:c>
      <x:c r="F45" s="36" t="n">
        <x:f>D45-E45</x:f>
        <x:v>-495.7</x:v>
      </x:c>
      <x:c r="G45" s="44" t="str">
        <x:f>IF(COUNTIFS('Bank Statement'!$B$6:$B$56,B45,'Bank Statement'!$F$6:$F$56,F45)=1,"MATCHED",IF(COUNTIF('Bank Statement'!$B$6:$B$56,B45)&gt;0,"REVIEW AMOUNT","LEDGER ONLY"))</x:f>
        <x:v>MATCHED</x:v>
      </x:c>
      <x:c r="H45" s="44" t="str"/>
    </x:row>
    <x:row r="46" ht="21" customHeight="1">
      <x:c r="A46" s="40" t="n">
        <x:v>46286</x:v>
      </x:c>
      <x:c r="B46" t="str">
        <x:v>RCPT-1025</x:v>
      </x:c>
      <x:c r="C46" t="str">
        <x:v>Customer settlement</x:v>
      </x:c>
      <x:c r="D46" s="36" t="n">
        <x:v>1050.5</x:v>
      </x:c>
      <x:c r="E46" s="36"/>
      <x:c r="F46" s="36" t="n">
        <x:f>D46-E46</x:f>
        <x:v>1050.5</x:v>
      </x:c>
      <x:c r="G46" s="44" t="str">
        <x:f>IF(COUNTIFS('Bank Statement'!$B$6:$B$56,B46,'Bank Statement'!$F$6:$F$56,F46)=1,"MATCHED",IF(COUNTIF('Bank Statement'!$B$6:$B$56,B46)&gt;0,"REVIEW AMOUNT","LEDGER ONLY"))</x:f>
        <x:v>MATCHED</x:v>
      </x:c>
      <x:c r="H46" s="44" t="str"/>
    </x:row>
    <x:row r="47" ht="21" customHeight="1">
      <x:c r="A47" s="40" t="n">
        <x:v>46286</x:v>
      </x:c>
      <x:c r="B47" t="str">
        <x:v>RCPT-1031</x:v>
      </x:c>
      <x:c r="C47" t="str">
        <x:v>Trade debtor payment</x:v>
      </x:c>
      <x:c r="D47" s="36" t="n">
        <x:v>1700.5</x:v>
      </x:c>
      <x:c r="E47" s="36"/>
      <x:c r="F47" s="36" t="n">
        <x:f>D47-E47</x:f>
        <x:v>1700.5</x:v>
      </x:c>
      <x:c r="G47" s="44" t="str">
        <x:f>IF(COUNTIFS('Bank Statement'!$B$6:$B$56,B47,'Bank Statement'!$F$6:$F$56,F47)=1,"MATCHED",IF(COUNTIF('Bank Statement'!$B$6:$B$56,B47)&gt;0,"REVIEW AMOUNT","LEDGER ONLY"))</x:f>
        <x:v>MATCHED</x:v>
      </x:c>
      <x:c r="H47" s="44" t="str"/>
    </x:row>
    <x:row r="48" ht="21" customHeight="1">
      <x:c r="A48" s="40" t="n">
        <x:v>46289</x:v>
      </x:c>
      <x:c r="B48" t="str">
        <x:v>PAY-2035</x:v>
      </x:c>
      <x:c r="C48" t="str">
        <x:v>Software subscription</x:v>
      </x:c>
      <x:c r="D48" s="36"/>
      <x:c r="E48" s="36" t="n">
        <x:v>1255.25</x:v>
      </x:c>
      <x:c r="F48" s="36" t="n">
        <x:f>D48-E48</x:f>
        <x:v>-1255.25</x:v>
      </x:c>
      <x:c r="G48" s="44" t="str">
        <x:f>IF(COUNTIFS('Bank Statement'!$B$6:$B$56,B48,'Bank Statement'!$F$6:$F$56,F48)=1,"MATCHED",IF(COUNTIF('Bank Statement'!$B$6:$B$56,B48)&gt;0,"REVIEW AMOUNT","LEDGER ONLY"))</x:f>
        <x:v>MATCHED</x:v>
      </x:c>
      <x:c r="H48" s="44" t="str"/>
    </x:row>
    <x:row r="49" ht="21" customHeight="1">
      <x:c r="A49" s="40" t="n">
        <x:v>46290</x:v>
      </x:c>
      <x:c r="B49" t="str">
        <x:v>PAY-2009</x:v>
      </x:c>
      <x:c r="C49" t="str">
        <x:v>Utilities payment</x:v>
      </x:c>
      <x:c r="D49" s="36"/>
      <x:c r="E49" s="36" t="n">
        <x:v>1115.7</x:v>
      </x:c>
      <x:c r="F49" s="36" t="n">
        <x:f>D49-E49</x:f>
        <x:v>-1115.7</x:v>
      </x:c>
      <x:c r="G49" s="44" t="str">
        <x:f>IF(COUNTIFS('Bank Statement'!$B$6:$B$56,B49,'Bank Statement'!$F$6:$F$56,F49)=1,"MATCHED",IF(COUNTIF('Bank Statement'!$B$6:$B$56,B49)&gt;0,"REVIEW AMOUNT","LEDGER ONLY"))</x:f>
        <x:v>MATCHED</x:v>
      </x:c>
      <x:c r="H49" s="44" t="str"/>
    </x:row>
    <x:row r="50" ht="21" customHeight="1">
      <x:c r="A50" s="40" t="n">
        <x:v>46290</x:v>
      </x:c>
      <x:c r="B50" t="str">
        <x:v>RCPT-1043</x:v>
      </x:c>
      <x:c r="C50" t="str">
        <x:v>Customer settlement</x:v>
      </x:c>
      <x:c r="D50" s="36" t="n">
        <x:v>2025.75</x:v>
      </x:c>
      <x:c r="E50" s="36"/>
      <x:c r="F50" s="36" t="n">
        <x:f>D50-E50</x:f>
        <x:v>2025.75</x:v>
      </x:c>
      <x:c r="G50" s="44" t="str">
        <x:f>IF(COUNTIFS('Bank Statement'!$B$6:$B$56,B50,'Bank Statement'!$F$6:$F$56,F50)=1,"MATCHED",IF(COUNTIF('Bank Statement'!$B$6:$B$56,B50)&gt;0,"REVIEW AMOUNT","LEDGER ONLY"))</x:f>
        <x:v>MATCHED</x:v>
      </x:c>
      <x:c r="H50" s="44" t="str"/>
    </x:row>
    <x:row r="51" ht="21" customHeight="1">
      <x:c r="A51" s="40" t="n">
        <x:v>46291</x:v>
      </x:c>
      <x:c r="B51" t="str">
        <x:v>PAY-2012</x:v>
      </x:c>
      <x:c r="C51" t="str">
        <x:v>Operating expense</x:v>
      </x:c>
      <x:c r="D51" s="36"/>
      <x:c r="E51" s="36" t="n">
        <x:v>440.25</x:v>
      </x:c>
      <x:c r="F51" s="36" t="n">
        <x:f>D51-E51</x:f>
        <x:v>-440.25</x:v>
      </x:c>
      <x:c r="G51" s="44" t="str">
        <x:f>IF(COUNTIFS('Bank Statement'!$B$6:$B$56,B51,'Bank Statement'!$F$6:$F$56,F51)=1,"MATCHED",IF(COUNTIF('Bank Statement'!$B$6:$B$56,B51)&gt;0,"REVIEW AMOUNT","LEDGER ONLY"))</x:f>
        <x:v>MATCHED</x:v>
      </x:c>
      <x:c r="H51" s="44" t="str"/>
    </x:row>
    <x:row r="52" ht="21" customHeight="1">
      <x:c r="A52" s="40" t="n">
        <x:v>46291</x:v>
      </x:c>
      <x:c r="B52" t="str">
        <x:v>PAY-2020</x:v>
      </x:c>
      <x:c r="C52" t="str">
        <x:v>Payroll-related payment</x:v>
      </x:c>
      <x:c r="D52" s="36"/>
      <x:c r="E52" s="36" t="n">
        <x:v>590.7</x:v>
      </x:c>
      <x:c r="F52" s="36" t="n">
        <x:f>D52-E52</x:f>
        <x:v>-590.7</x:v>
      </x:c>
      <x:c r="G52" s="44" t="str">
        <x:f>IF(COUNTIFS('Bank Statement'!$B$6:$B$56,B52,'Bank Statement'!$F$6:$F$56,F52)=1,"MATCHED",IF(COUNTIF('Bank Statement'!$B$6:$B$56,B52)&gt;0,"REVIEW AMOUNT","LEDGER ONLY"))</x:f>
        <x:v>MATCHED</x:v>
      </x:c>
      <x:c r="H52" s="44" t="str"/>
    </x:row>
    <x:row r="53" ht="21" customHeight="1">
      <x:c r="A53" s="40" t="n">
        <x:v>46292</x:v>
      </x:c>
      <x:c r="B53" t="str">
        <x:v>PAY-2015</x:v>
      </x:c>
      <x:c r="C53" t="str">
        <x:v>Supplier settlement</x:v>
      </x:c>
      <x:c r="D53" s="36"/>
      <x:c r="E53" s="36" t="n">
        <x:v>1050.25</x:v>
      </x:c>
      <x:c r="F53" s="36" t="n">
        <x:f>D53-E53</x:f>
        <x:v>-1050.25</x:v>
      </x:c>
      <x:c r="G53" s="44" t="str">
        <x:f>IF(COUNTIFS('Bank Statement'!$B$6:$B$56,B53,'Bank Statement'!$F$6:$F$56,F53)=1,"MATCHED",IF(COUNTIF('Bank Statement'!$B$6:$B$56,B53)&gt;0,"REVIEW AMOUNT","LEDGER ONLY"))</x:f>
        <x:v>MATCHED</x:v>
      </x:c>
      <x:c r="H53" s="44" t="str"/>
    </x:row>
    <x:row r="54" ht="21" customHeight="1">
      <x:c r="A54" s="40" t="n">
        <x:v>46294</x:v>
      </x:c>
      <x:c r="B54" t="str">
        <x:v>GL-CHK-01</x:v>
      </x:c>
      <x:c r="C54" t="str">
        <x:v>Unpresented supplier cheque 5071</x:v>
      </x:c>
      <x:c r="D54" s="36"/>
      <x:c r="E54" s="36" t="n">
        <x:v>900</x:v>
      </x:c>
      <x:c r="F54" s="36" t="n">
        <x:f>D54-E54</x:f>
        <x:v>-900</x:v>
      </x:c>
      <x:c r="G54" s="44" t="str">
        <x:f>IF(COUNTIFS('Bank Statement'!$B$6:$B$56,B54,'Bank Statement'!$F$6:$F$56,F54)=1,"MATCHED",IF(COUNTIF('Bank Statement'!$B$6:$B$56,B54)&gt;0,"REVIEW AMOUNT","LEDGER ONLY"))</x:f>
        <x:v>LEDGER ONLY</x:v>
      </x:c>
      <x:c r="H54" s="44" t="str">
        <x:v>Outstanding cheque → deduct from bank</x:v>
      </x:c>
    </x:row>
    <x:row r="55" ht="21" customHeight="1">
      <x:c r="A55" s="40" t="n">
        <x:v>46295</x:v>
      </x:c>
      <x:c r="B55" t="str">
        <x:v>GL-CHK-02</x:v>
      </x:c>
      <x:c r="C55" t="str">
        <x:v>Unpresented supplier cheque 5072</x:v>
      </x:c>
      <x:c r="D55" s="36"/>
      <x:c r="E55" s="36" t="n">
        <x:v>420</x:v>
      </x:c>
      <x:c r="F55" s="36" t="n">
        <x:f>D55-E55</x:f>
        <x:v>-420</x:v>
      </x:c>
      <x:c r="G55" s="44" t="str">
        <x:f>IF(COUNTIFS('Bank Statement'!$B$6:$B$56,B55,'Bank Statement'!$F$6:$F$56,F55)=1,"MATCHED",IF(COUNTIF('Bank Statement'!$B$6:$B$56,B55)&gt;0,"REVIEW AMOUNT","LEDGER ONLY"))</x:f>
        <x:v>LEDGER ONLY</x:v>
      </x:c>
      <x:c r="H55" s="44" t="str">
        <x:v>Outstanding cheque → deduct from bank</x:v>
      </x:c>
    </x:row>
    <x:row r="56" ht="21" customHeight="1">
      <x:c r="A56" s="40" t="n">
        <x:v>46295</x:v>
      </x:c>
      <x:c r="B56" t="str">
        <x:v>GL-DIT-01</x:v>
      </x:c>
      <x:c r="C56" t="str">
        <x:v>Customer deposit sent after bank cutoff</x:v>
      </x:c>
      <x:c r="D56" s="36" t="n">
        <x:v>1500</x:v>
      </x:c>
      <x:c r="E56" s="36"/>
      <x:c r="F56" s="36" t="n">
        <x:f>D56-E56</x:f>
        <x:v>1500</x:v>
      </x:c>
      <x:c r="G56" s="44" t="str">
        <x:f>IF(COUNTIFS('Bank Statement'!$B$6:$B$56,B56,'Bank Statement'!$F$6:$F$56,F56)=1,"MATCHED",IF(COUNTIF('Bank Statement'!$B$6:$B$56,B56)&gt;0,"REVIEW AMOUNT","LEDGER ONLY"))</x:f>
        <x:v>LEDGER ONLY</x:v>
      </x:c>
      <x:c r="H56" s="44" t="str">
        <x:v>Deposit in transit → add to bank</x:v>
      </x:c>
    </x:row>
    <x:row r="57" ht="21" customHeight="1">
      <x:c r="A57" s="40" t="n">
        <x:v>46295</x:v>
      </x:c>
      <x:c r="B57" t="str">
        <x:v>GL-ERR-01</x:v>
      </x:c>
      <x:c r="C57" t="str">
        <x:v>Unsupported payment entry</x:v>
      </x:c>
      <x:c r="D57" s="36"/>
      <x:c r="E57" s="36" t="n">
        <x:v>175</x:v>
      </x:c>
      <x:c r="F57" s="36" t="n">
        <x:f>D57-E57</x:f>
        <x:v>-175</x:v>
      </x:c>
      <x:c r="G57" s="44" t="str">
        <x:f>IF(COUNTIFS('Bank Statement'!$B$6:$B$56,B57,'Bank Statement'!$F$6:$F$56,F57)=1,"MATCHED",IF(COUNTIF('Bank Statement'!$B$6:$B$56,B57)&gt;0,"REVIEW AMOUNT","LEDGER ONLY"))</x:f>
        <x:v>LEDGER ONLY</x:v>
      </x:c>
      <x:c r="H57" s="44" t="str">
        <x:v>Incorrect ledger entry → reverse in ledger</x:v>
      </x:c>
    </x:row>
  </x:sheetData>
  <x:mergeCells>
    <x:mergeCell ref="A1:H1"/>
    <x:mergeCell ref="A2:H2"/>
  </x:mergeCells>
  <x:conditionalFormatting sqref="G6:G57">
    <x:cfRule type="expression" dxfId="2" priority="1">
      <x:formula>G6="MATCHED"</x:formula>
    </x:cfRule>
    <x:cfRule type="expression" dxfId="3" priority="2">
      <x:formula>G6="LEDGER ONLY"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0" hidden="0" customWidth="1"/>
    <x:col min="3" max="3" width="17" hidden="0" customWidth="1"/>
    <x:col min="4" max="4" width="69" hidden="0" customWidth="1"/>
    <x:col min="5" max="5" width="54" hidden="0" customWidth="1"/>
    <x:col min="6" max="6" width="23" hidden="0" customWidth="1"/>
  </x:cols>
  <x:sheetData>
    <x:row r="1" ht="35" customHeight="1">
      <x:c r="A1" s="4" t="str">
        <x:v>INVESTIGATION EVIDENCE</x:v>
      </x:c>
      <x:c r="B1" s="4"/>
      <x:c r="C1" s="4"/>
      <x:c r="D1" s="4"/>
      <x:c r="E1" s="4"/>
      <x:c r="F1" s="4"/>
    </x:row>
    <x:row r="2" ht="24" customHeight="1">
      <x:c r="A2" s="10" t="str">
        <x:v>Short supporting notes received by finance by 30 September 2026</x:v>
      </x:c>
      <x:c r="B2" s="10"/>
      <x:c r="C2" s="10"/>
      <x:c r="D2" s="10"/>
      <x:c r="E2" s="10"/>
      <x:c r="F2" s="10"/>
    </x:row>
    <x:row r="5" ht="27" customHeight="1">
      <x:c r="A5" s="38" t="str">
        <x:v>Source</x:v>
      </x:c>
      <x:c r="B5" s="38" t="str">
        <x:v>Reference</x:v>
      </x:c>
      <x:c r="C5" s="38" t="str">
        <x:v>Evidence date</x:v>
      </x:c>
      <x:c r="D5" s="38" t="str">
        <x:v>Document / factual observation</x:v>
      </x:c>
      <x:c r="E5" s="38" t="str">
        <x:v>Question to resolve</x:v>
      </x:c>
      <x:c r="F5" s="38" t="str">
        <x:v>Record status</x:v>
      </x:c>
    </x:row>
    <x:row r="6" ht="58" customHeight="1">
      <x:c r="A6" s="48" t="str">
        <x:v>Bank advice</x:v>
      </x:c>
      <x:c r="B6" s="48" t="str">
        <x:v>BK-FEE-01</x:v>
      </x:c>
      <x:c r="C6" s="49" t="n">
        <x:v>46295</x:v>
      </x:c>
      <x:c r="D6" s="48" t="str">
        <x:v>Bank statement shows a $25 monthly account charge; no matching entry in cash ledger.</x:v>
      </x:c>
      <x:c r="E6" s="48" t="str">
        <x:v>Which record requires an adjustment?</x:v>
      </x:c>
      <x:c r="F6" s="48" t="str">
        <x:v>Available</x:v>
      </x:c>
    </x:row>
    <x:row r="7" ht="58" customHeight="1">
      <x:c r="A7" s="48" t="str">
        <x:v>Bank advice</x:v>
      </x:c>
      <x:c r="B7" s="48" t="str">
        <x:v>BK-INT-01</x:v>
      </x:c>
      <x:c r="C7" s="49" t="n">
        <x:v>46295</x:v>
      </x:c>
      <x:c r="D7" s="48" t="str">
        <x:v>Bank statement shows a $12 interest credit; no matching entry in cash ledger.</x:v>
      </x:c>
      <x:c r="E7" s="48" t="str">
        <x:v>Which record requires an adjustment?</x:v>
      </x:c>
      <x:c r="F7" s="48" t="str">
        <x:v>Available</x:v>
      </x:c>
    </x:row>
    <x:row r="8" ht="58" customHeight="1">
      <x:c r="A8" s="48" t="str">
        <x:v>Bank claim</x:v>
      </x:c>
      <x:c r="B8" s="48" t="str">
        <x:v>BK-ERR-01</x:v>
      </x:c>
      <x:c r="C8" s="49" t="n">
        <x:v>46295</x:v>
      </x:c>
      <x:c r="D8" s="48" t="str">
        <x:v>Bank confirmation: $180 debit on 30 September was charged to this account in error. A correction is pending.</x:v>
      </x:c>
      <x:c r="E8" s="48" t="str">
        <x:v>Does the bank or the company correct its records?</x:v>
      </x:c>
      <x:c r="F8" s="48" t="str">
        <x:v>Confirmed by bank</x:v>
      </x:c>
    </x:row>
    <x:row r="9" ht="58" customHeight="1">
      <x:c r="A9" s="48" t="str">
        <x:v>Cash receipts log</x:v>
      </x:c>
      <x:c r="B9" s="48" t="str">
        <x:v>GL-DIT-01</x:v>
      </x:c>
      <x:c r="C9" s="49" t="n">
        <x:v>46295</x:v>
      </x:c>
      <x:c r="D9" s="48" t="str">
        <x:v>Cash receipt log records $1,500 received at end of 30 September, after the bank's processing cutoff.</x:v>
      </x:c>
      <x:c r="E9" s="48" t="str">
        <x:v>Where should an uncleared deposit appear in the reconciliation?</x:v>
      </x:c>
      <x:c r="F9" s="48" t="str">
        <x:v>Documented</x:v>
      </x:c>
    </x:row>
    <x:row r="10" ht="58" customHeight="1">
      <x:c r="A10" s="48" t="str">
        <x:v>Accounts payable</x:v>
      </x:c>
      <x:c r="B10" s="48" t="str">
        <x:v>GL-CHK-01</x:v>
      </x:c>
      <x:c r="C10" s="49" t="n">
        <x:v>46295</x:v>
      </x:c>
      <x:c r="D10" s="48" t="str">
        <x:v>Cheque register: supplier cheque 5071 for $900 is issued, recorded and not yet presented.</x:v>
      </x:c>
      <x:c r="E10" s="48" t="str">
        <x:v>How is a recorded-but-uncleared payment treated?</x:v>
      </x:c>
      <x:c r="F10" s="48" t="str">
        <x:v>Documented</x:v>
      </x:c>
    </x:row>
    <x:row r="11" ht="58" customHeight="1">
      <x:c r="A11" s="48" t="str">
        <x:v>Accounts payable</x:v>
      </x:c>
      <x:c r="B11" s="48" t="str">
        <x:v>GL-CHK-02</x:v>
      </x:c>
      <x:c r="C11" s="49" t="n">
        <x:v>46295</x:v>
      </x:c>
      <x:c r="D11" s="48" t="str">
        <x:v>Cheque register: supplier cheque 5072 for $420 is issued, recorded and not yet presented.</x:v>
      </x:c>
      <x:c r="E11" s="48" t="str">
        <x:v>How is a recorded-but-uncleared payment treated?</x:v>
      </x:c>
      <x:c r="F11" s="48" t="str">
        <x:v>Documented</x:v>
      </x:c>
    </x:row>
    <x:row r="12" ht="58" customHeight="1">
      <x:c r="A12" s="48" t="str">
        <x:v>Ledger review</x:v>
      </x:c>
      <x:c r="B12" s="48" t="str">
        <x:v>GL-ERR-01</x:v>
      </x:c>
      <x:c r="C12" s="49" t="n">
        <x:v>46295</x:v>
      </x:c>
      <x:c r="D12" s="48" t="str">
        <x:v>Ledger review: an unsupported $175 payment was posted to cash and expense; manager confirms no payment or valid expense and approves reversal.</x:v>
      </x:c>
      <x:c r="E12" s="48" t="str">
        <x:v>What correction follows from the supporting evidence?</x:v>
      </x:c>
      <x:c r="F12" s="48" t="str">
        <x:v>Approved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51" hidden="0" customWidth="1"/>
    <x:col min="4" max="4" width="17" hidden="0" customWidth="1"/>
    <x:col min="5" max="5" width="22" hidden="0" customWidth="1"/>
    <x:col min="6" max="6" width="39" hidden="0" customWidth="1"/>
    <x:col min="7" max="7" width="34" hidden="0" customWidth="1"/>
  </x:cols>
  <x:sheetData>
    <x:row r="1" ht="35" customHeight="1">
      <x:c r="A1" s="4" t="str">
        <x:v>EXCEPTION INVESTIGATION</x:v>
      </x:c>
      <x:c r="B1" s="4"/>
      <x:c r="C1" s="4"/>
      <x:c r="D1" s="4"/>
      <x:c r="E1" s="4"/>
      <x:c r="F1" s="4"/>
      <x:c r="G1" s="4"/>
    </x:row>
    <x:row r="2" ht="24" customHeight="1">
      <x:c r="A2" s="10" t="str">
        <x:v>An exception is not always an error. Classification determines how reconciliation is adjusted.</x:v>
      </x:c>
      <x:c r="B2" s="10"/>
      <x:c r="C2" s="10"/>
      <x:c r="D2" s="10"/>
      <x:c r="E2" s="10"/>
      <x:c r="F2" s="10"/>
      <x:c r="G2" s="10"/>
    </x:row>
    <x:row r="5" ht="27" customHeight="1">
      <x:c r="A5" s="38" t="str">
        <x:v>Source</x:v>
      </x:c>
      <x:c r="B5" s="38" t="str">
        <x:v>Reference</x:v>
      </x:c>
      <x:c r="C5" s="38" t="str">
        <x:v>Evidence / explanation</x:v>
      </x:c>
      <x:c r="D5" s="38" t="str">
        <x:v>Signed amount</x:v>
      </x:c>
      <x:c r="E5" s="38" t="str">
        <x:v>Classification</x:v>
      </x:c>
      <x:c r="F5" s="38" t="str">
        <x:v>Treatment in reconciliation</x:v>
      </x:c>
      <x:c r="G5" s="38" t="str">
        <x:v>Reviewer note</x:v>
      </x:c>
    </x:row>
    <x:row r="6" ht="39" customHeight="1">
      <x:c r="A6" s="48" t="str">
        <x:v>Bank Statement</x:v>
      </x:c>
      <x:c r="B6" s="48" t="str">
        <x:v>BK-FEE-01</x:v>
      </x:c>
      <x:c r="C6" s="48" t="str">
        <x:v>Bank charge not yet recorded in cash ledger</x:v>
      </x:c>
      <x:c r="D6" s="54" t="n">
        <x:f>SUMIF('Bank Statement'!$B$6:$B$56,B6,'Bank Statement'!$F$6:$F$56)</x:f>
        <x:v>-25</x:v>
      </x:c>
      <x:c r="E6" s="48" t="str">
        <x:v>Bank fee</x:v>
      </x:c>
      <x:c r="F6" s="48" t="str">
        <x:v>Deduct from book balance</x:v>
      </x:c>
      <x:c r="G6" s="48" t="str">
        <x:v>Evidence confirmed; see EVIDENCE</x:v>
      </x:c>
    </x:row>
    <x:row r="7" ht="39" customHeight="1">
      <x:c r="A7" s="48" t="str">
        <x:v>Bank Statement</x:v>
      </x:c>
      <x:c r="B7" s="48" t="str">
        <x:v>BK-INT-01</x:v>
      </x:c>
      <x:c r="C7" s="48" t="str">
        <x:v>Bank interest not yet recorded in cash ledger</x:v>
      </x:c>
      <x:c r="D7" s="54" t="n">
        <x:f>SUMIF('Bank Statement'!$B$6:$B$56,B7,'Bank Statement'!$F$6:$F$56)</x:f>
        <x:v>12</x:v>
      </x:c>
      <x:c r="E7" s="48" t="str">
        <x:v>Bank interest</x:v>
      </x:c>
      <x:c r="F7" s="48" t="str">
        <x:v>Add to book balance</x:v>
      </x:c>
      <x:c r="G7" s="48" t="str">
        <x:v>Evidence confirmed; see EVIDENCE</x:v>
      </x:c>
    </x:row>
    <x:row r="8" ht="39" customHeight="1">
      <x:c r="A8" s="48" t="str">
        <x:v>Bank Statement</x:v>
      </x:c>
      <x:c r="B8" s="48" t="str">
        <x:v>BK-ERR-01</x:v>
      </x:c>
      <x:c r="C8" s="48" t="str">
        <x:v>Confirmed bank debit error; bank will reverse later</x:v>
      </x:c>
      <x:c r="D8" s="54" t="n">
        <x:f>SUMIF('Bank Statement'!$B$6:$B$56,B8,'Bank Statement'!$F$6:$F$56)</x:f>
        <x:v>-180</x:v>
      </x:c>
      <x:c r="E8" s="48" t="str">
        <x:v>Bank error</x:v>
      </x:c>
      <x:c r="F8" s="48" t="str">
        <x:v>Add to bank balance</x:v>
      </x:c>
      <x:c r="G8" s="48" t="str">
        <x:v>Evidence confirmed; see EVIDENCE</x:v>
      </x:c>
    </x:row>
    <x:row r="9" ht="39" customHeight="1">
      <x:c r="A9" s="48" t="str">
        <x:v>Cash Ledger</x:v>
      </x:c>
      <x:c r="B9" s="48" t="str">
        <x:v>GL-DIT-01</x:v>
      </x:c>
      <x:c r="C9" s="48" t="str">
        <x:v>Customer deposit recorded after bank statement cutoff</x:v>
      </x:c>
      <x:c r="D9" s="54" t="n">
        <x:f>SUMIF('Cash Ledger'!$B$6:$B$57,B9,'Cash Ledger'!$F$6:$F$57)</x:f>
        <x:v>1500</x:v>
      </x:c>
      <x:c r="E9" s="48" t="str">
        <x:v>Deposit in transit</x:v>
      </x:c>
      <x:c r="F9" s="48" t="str">
        <x:v>Add to bank balance</x:v>
      </x:c>
      <x:c r="G9" s="48" t="str">
        <x:v>Evidence confirmed; see EVIDENCE</x:v>
      </x:c>
    </x:row>
    <x:row r="10" ht="39" customHeight="1">
      <x:c r="A10" s="48" t="str">
        <x:v>Cash Ledger</x:v>
      </x:c>
      <x:c r="B10" s="48" t="str">
        <x:v>GL-CHK-01</x:v>
      </x:c>
      <x:c r="C10" s="48" t="str">
        <x:v>Cheque 5071 outstanding at month end</x:v>
      </x:c>
      <x:c r="D10" s="54" t="n">
        <x:f>SUMIF('Cash Ledger'!$B$6:$B$57,B10,'Cash Ledger'!$F$6:$F$57)</x:f>
        <x:v>-900</x:v>
      </x:c>
      <x:c r="E10" s="48" t="str">
        <x:v>Outstanding payment</x:v>
      </x:c>
      <x:c r="F10" s="48" t="str">
        <x:v>Deduct from bank balance</x:v>
      </x:c>
      <x:c r="G10" s="48" t="str">
        <x:v>Evidence confirmed; see EVIDENCE</x:v>
      </x:c>
    </x:row>
    <x:row r="11" ht="39" customHeight="1">
      <x:c r="A11" s="48" t="str">
        <x:v>Cash Ledger</x:v>
      </x:c>
      <x:c r="B11" s="48" t="str">
        <x:v>GL-CHK-02</x:v>
      </x:c>
      <x:c r="C11" s="48" t="str">
        <x:v>Cheque 5072 outstanding at month end</x:v>
      </x:c>
      <x:c r="D11" s="54" t="n">
        <x:f>SUMIF('Cash Ledger'!$B$6:$B$57,B11,'Cash Ledger'!$F$6:$F$57)</x:f>
        <x:v>-420</x:v>
      </x:c>
      <x:c r="E11" s="48" t="str">
        <x:v>Outstanding payment</x:v>
      </x:c>
      <x:c r="F11" s="48" t="str">
        <x:v>Deduct from bank balance</x:v>
      </x:c>
      <x:c r="G11" s="48" t="str">
        <x:v>Evidence confirmed; see EVIDENCE</x:v>
      </x:c>
    </x:row>
    <x:row r="12" ht="39" customHeight="1">
      <x:c r="A12" s="48" t="str">
        <x:v>Cash Ledger</x:v>
      </x:c>
      <x:c r="B12" s="48" t="str">
        <x:v>GL-ERR-01</x:v>
      </x:c>
      <x:c r="C12" s="48" t="str">
        <x:v>Invalid $175 payment recorded in ledger; no cash movement</x:v>
      </x:c>
      <x:c r="D12" s="54" t="n">
        <x:f>SUMIF('Cash Ledger'!$B$6:$B$57,B12,'Cash Ledger'!$F$6:$F$57)</x:f>
        <x:v>-175</x:v>
      </x:c>
      <x:c r="E12" s="48" t="str">
        <x:v>Ledger error</x:v>
      </x:c>
      <x:c r="F12" s="48" t="str">
        <x:v>Reverse invalid expense/cash posting</x:v>
      </x:c>
      <x:c r="G12" s="48" t="str">
        <x:v>Approved evidence; see EVIDENCE</x:v>
      </x:c>
    </x:row>
    <x:row r="13" ht="39" customHeight="1">
      <x:c r="A13" s="48"/>
      <x:c r="B13" s="48"/>
      <x:c r="C13" s="48"/>
      <x:c r="D13" s="54"/>
      <x:c r="E13" s="48"/>
      <x:c r="F13" s="48"/>
      <x:c r="G13" s="48"/>
    </x:row>
    <x:row r="14" ht="39" customHeight="1">
      <x:c r="A14" s="48"/>
      <x:c r="B14" s="48"/>
      <x:c r="C14" s="48"/>
      <x:c r="D14" s="54"/>
      <x:c r="E14" s="48"/>
      <x:c r="F14" s="48"/>
      <x:c r="G14" s="48"/>
    </x:row>
    <x:row r="15" ht="39" customHeight="1">
      <x:c r="A15" s="48"/>
      <x:c r="B15" s="48"/>
      <x:c r="C15" s="48"/>
      <x:c r="D15" s="54"/>
      <x:c r="E15" s="48"/>
      <x:c r="F15" s="48"/>
      <x:c r="G15" s="48"/>
    </x:row>
    <x:row r="16" ht="39" customHeight="1">
      <x:c r="A16" s="48"/>
      <x:c r="B16" s="48"/>
      <x:c r="C16" s="48"/>
      <x:c r="D16" s="54"/>
      <x:c r="E16" s="48"/>
      <x:c r="F16" s="48"/>
      <x:c r="G16" s="48"/>
    </x:row>
    <x:row r="17" ht="39" customHeight="1">
      <x:c r="A17" s="48"/>
      <x:c r="B17" s="48"/>
      <x:c r="C17" s="48"/>
      <x:c r="D17" s="54"/>
      <x:c r="E17" s="48"/>
      <x:c r="F17" s="48"/>
      <x:c r="G17" s="48"/>
    </x:row>
  </x:sheetData>
  <x:mergeCells>
    <x:mergeCell ref="A1:G1"/>
    <x:mergeCell ref="A2:G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27" hidden="0" customWidth="1"/>
    <x:col min="3" max="3" width="65" hidden="0" customWidth="1"/>
    <x:col min="4" max="4" width="15" hidden="0" customWidth="1"/>
  </x:cols>
  <x:sheetData>
    <x:row r="1" ht="35" customHeight="1">
      <x:c r="A1" s="4" t="str">
        <x:v>BANK RECONCILIATION</x:v>
      </x:c>
      <x:c r="B1" s="4"/>
      <x:c r="C1" s="4"/>
      <x:c r="D1" s="4"/>
    </x:row>
    <x:row r="2" ht="24" customHeight="1">
      <x:c r="A2" s="10" t="str">
        <x:v>As at 30 September 2026  |  USD  |  Adjusting items shown as positive values</x:v>
      </x:c>
      <x:c r="B2" s="10"/>
      <x:c r="C2" s="10"/>
      <x:c r="D2" s="10"/>
    </x:row>
    <x:row r="4" ht="25" customHeight="1">
      <x:c r="A4" s="15" t="str">
        <x:v>BANK SIDE</x:v>
      </x:c>
      <x:c r="B4" s="15"/>
      <x:c r="C4" s="15" t="str">
        <x:v>Why this adjustment?</x:v>
      </x:c>
      <x:c r="D4" s="15"/>
    </x:row>
    <x:row r="5" ht="29" customHeight="1">
      <x:c r="A5" t="str">
        <x:v>Balance per bank statement</x:v>
      </x:c>
      <x:c r="B5" s="36" t="n">
        <x:f>'Bank Statement'!B3+SUM('Bank Statement'!F6:F56)</x:f>
        <x:v>42391.399999999994</x:v>
      </x:c>
      <x:c r="C5" t="str">
        <x:v>Starting figure + all bank-side activity</x:v>
      </x:c>
    </x:row>
    <x:row r="6" ht="29" customHeight="1">
      <x:c r="A6" t="str">
        <x:v>Add: deposit in transit</x:v>
      </x:c>
      <x:c r="B6" s="36" t="n">
        <x:f>SUMIF(INVESTIGATION!$E$6:$E$12,"Deposit in transit",INVESTIGATION!$D$6:$D$12)</x:f>
        <x:v>1500</x:v>
      </x:c>
      <x:c r="C6" t="str">
        <x:v>Recorded in books, not yet credited by bank</x:v>
      </x:c>
    </x:row>
    <x:row r="7" ht="29" customHeight="1">
      <x:c r="A7" t="str">
        <x:v>Less: outstanding payments</x:v>
      </x:c>
      <x:c r="B7" s="36" t="n">
        <x:f>-SUMIF(INVESTIGATION!$E$6:$E$12,"Outstanding payment",INVESTIGATION!$D$6:$D$12)</x:f>
        <x:v>1320</x:v>
      </x:c>
      <x:c r="C7" t="str">
        <x:v>Recorded in books, not yet debited by bank</x:v>
      </x:c>
    </x:row>
    <x:row r="8" ht="29" customHeight="1">
      <x:c r="A8" t="str">
        <x:v>Add: bank debit error</x:v>
      </x:c>
      <x:c r="B8" s="36" t="n">
        <x:f>-SUMIF(INVESTIGATION!$E$6:$E$12,"Bank error",INVESTIGATION!$D$6:$D$12)</x:f>
        <x:v>180</x:v>
      </x:c>
      <x:c r="C8" t="str">
        <x:v>Bank will refund its mistaken debit</x:v>
      </x:c>
    </x:row>
    <x:row r="9" ht="32" customHeight="1">
      <x:c r="A9" s="23" t="str">
        <x:v>ADJUSTED BANK BALANCE</x:v>
      </x:c>
      <x:c r="B9" s="26" t="n">
        <x:f>B5+B6-B7+B8</x:f>
        <x:v>42751.399999999994</x:v>
      </x:c>
      <x:c r="C9" s="23" t="str">
        <x:v>After timing differences and bank error</x:v>
      </x:c>
      <x:c r="D9" s="23"/>
    </x:row>
    <x:row r="10">
      <x:c r="B10" s="36"/>
    </x:row>
    <x:row r="11" ht="25" customHeight="1">
      <x:c r="A11" s="15" t="str">
        <x:v>BOOK SIDE</x:v>
      </x:c>
      <x:c r="B11" s="56"/>
      <x:c r="C11" s="15" t="str">
        <x:v>Why this adjustment?</x:v>
      </x:c>
      <x:c r="D11" s="15"/>
    </x:row>
    <x:row r="12" ht="29" customHeight="1">
      <x:c r="A12" t="str">
        <x:v>Balance per cash ledger</x:v>
      </x:c>
      <x:c r="B12" s="36" t="n">
        <x:f>'Cash Ledger'!B3+SUM('Cash Ledger'!F6:F57)</x:f>
        <x:v>42589.4</x:v>
      </x:c>
      <x:c r="C12" t="str">
        <x:v>Starting figure + all book-side activity</x:v>
      </x:c>
    </x:row>
    <x:row r="13" ht="29" customHeight="1">
      <x:c r="A13" t="str">
        <x:v>Less: bank charges</x:v>
      </x:c>
      <x:c r="B13" s="36" t="n">
        <x:f>-SUMIF(INVESTIGATION!$E$6:$E$12,"Bank fee",INVESTIGATION!$D$6:$D$12)</x:f>
        <x:v>25</x:v>
      </x:c>
      <x:c r="C13" t="str">
        <x:v>Reduce book cash; journal entry needed</x:v>
      </x:c>
    </x:row>
    <x:row r="14" ht="29" customHeight="1">
      <x:c r="A14" t="str">
        <x:v>Add: bank interest</x:v>
      </x:c>
      <x:c r="B14" s="36" t="n">
        <x:f>SUMIF(INVESTIGATION!$E$6:$E$12,"Bank interest",INVESTIGATION!$D$6:$D$12)</x:f>
        <x:v>12</x:v>
      </x:c>
      <x:c r="C14" t="str">
        <x:v>Increase book cash; journal entry needed</x:v>
      </x:c>
    </x:row>
    <x:row r="15" ht="29" customHeight="1">
      <x:c r="A15" t="str">
        <x:v>Add: reverse invalid ledger payment</x:v>
      </x:c>
      <x:c r="B15" s="36" t="n">
        <x:f>-SUMIF(INVESTIGATION!$E$6:$E$12,"Ledger error",INVESTIGATION!$D$6:$D$12)</x:f>
        <x:v>175</x:v>
      </x:c>
      <x:c r="C15" t="str">
        <x:v>No payment occurred; reverse the cash-credit entry</x:v>
      </x:c>
    </x:row>
    <x:row r="16" ht="32" customHeight="1">
      <x:c r="A16" s="23" t="str">
        <x:v>ADJUSTED CASH LEDGER BALANCE</x:v>
      </x:c>
      <x:c r="B16" s="26" t="n">
        <x:f>B12-B13+B14+B15</x:f>
        <x:v>42751.4</x:v>
      </x:c>
      <x:c r="C16" s="23" t="str">
        <x:v>After missing book entries and correction</x:v>
      </x:c>
      <x:c r="D16" s="23"/>
    </x:row>
    <x:row r="17">
      <x:c r="B17" s="36"/>
    </x:row>
    <x:row r="18" ht="32" customHeight="1">
      <x:c r="A18" s="61" t="str">
        <x:v>RECONCILIATION DIFFERENCE</x:v>
      </x:c>
      <x:c r="B18" s="71" t="n">
        <x:f>ROUND(B9-B16,2)</x:f>
        <x:v>0</x:v>
      </x:c>
      <x:c r="C18" s="61" t="str">
        <x:v>Should be zero (within rounding)</x:v>
      </x:c>
      <x:c r="D18" s="61"/>
    </x:row>
    <x:row r="20" ht="32" customHeight="1">
      <x:c r="A20" s="23" t="str">
        <x:v>CONTROL RESULT</x:v>
      </x:c>
      <x:c r="B20" s="23" t="str">
        <x:f>IF(AND(ABS(B18)&lt;0.005,COUNTA(INVESTIGATION!B6:B12)=7,COUNTA(INVESTIGATION!E6:E12)=7,COUNTIF(B6:B8,"&lt;0")+COUNTIF(B13:B15,"&lt;0")=0),"BALANCED / CLASSIFIED","REVIEW REQUIRED")</x:f>
        <x:v>BALANCED / CLASSIFIED</x:v>
      </x:c>
      <x:c r="C20" s="23" t="str">
        <x:v>Balance must agree AND all 7 exceptions must be logged / classified</x:v>
      </x:c>
      <x:c r="D20" s="23"/>
    </x:row>
    <x:row r="21" ht="32" customHeight="1">
      <x:c r="A21" t="str">
        <x:v>INVESTIGATED EXCEPTIONS</x:v>
      </x:c>
      <x:c r="B21" t="str">
        <x:f>COUNTA(INVESTIGATION!B6:B12)&amp;"/7 logged | "&amp;COUNTA(INVESTIGATION!E6:E12)&amp;"/7 classified"</x:f>
        <x:v>7/7 logged | 7/7 classified</x:v>
      </x:c>
      <x:c r="C21" t="str">
        <x:v>References and classifications in the investigation sheet</x:v>
      </x:c>
    </x:row>
    <x:row r="23" ht="29" customHeight="1">
      <x:c r="A23" s="67" t="str">
        <x:v>SOLUTION: Adjustments link to classified signed items in INVESTIGATION; inspect evidence and rounding.</x:v>
      </x:c>
      <x:c r="B23" s="67"/>
      <x:c r="C23" s="67"/>
      <x:c r="D23" s="67"/>
    </x:row>
  </x:sheetData>
  <x:mergeCells>
    <x:mergeCell ref="A1:D1"/>
    <x:mergeCell ref="A2:D2"/>
    <x:mergeCell ref="A23:D23"/>
  </x:mergeCells>
  <x:conditionalFormatting sqref="B6:B8">
    <x:cfRule type="cellIs" dxfId="4" priority="1" operator="lessThan">
      <x:formula>0</x:formula>
    </x:cfRule>
  </x:conditionalFormatting>
  <x:conditionalFormatting sqref="B13:B15">
    <x:cfRule type="cellIs" dxfId="5" priority="2" operator="lessThan">
      <x:formula>0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00" hidden="0" customWidth="1"/>
    <x:col min="2" max="2" width="23" hidden="0" customWidth="1"/>
    <x:col min="3" max="3" width="19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5" customHeight="1">
      <x:c r="A1" s="4" t="str">
        <x:v>ANSWER KEY &amp; CONTROL CHECKS</x:v>
      </x:c>
      <x:c r="B1" s="4"/>
      <x:c r="C1" s="4"/>
      <x:c r="D1" s="4"/>
      <x:c r="E1" s="4"/>
      <x:c r="F1" s="4"/>
    </x:row>
    <x:row r="2" ht="24" customHeight="1">
      <x:c r="A2" s="10" t="str">
        <x:v>Use only after attempting the case; dollar amounts are generated from the case data.</x:v>
      </x:c>
      <x:c r="B2" s="10"/>
      <x:c r="C2" s="10"/>
      <x:c r="D2" s="10"/>
      <x:c r="E2" s="10"/>
      <x:c r="F2" s="10"/>
    </x:row>
    <x:row r="5" ht="27" customHeight="1">
      <x:c r="A5" s="38" t="str">
        <x:v>Control</x:v>
      </x:c>
      <x:c r="B5" s="38" t="str">
        <x:v>Result</x:v>
      </x:c>
    </x:row>
    <x:row r="6">
      <x:c r="A6" t="str">
        <x:v>Bank statement rows</x:v>
      </x:c>
      <x:c r="B6" t="n">
        <x:f>COUNTA('Bank Statement'!B6:B56)</x:f>
        <x:v>51</x:v>
      </x:c>
    </x:row>
    <x:row r="7">
      <x:c r="A7" t="str">
        <x:v>Cash ledger rows</x:v>
      </x:c>
      <x:c r="B7" t="n">
        <x:f>COUNTA('Cash Ledger'!B6:B57)</x:f>
        <x:v>52</x:v>
      </x:c>
    </x:row>
    <x:row r="8">
      <x:c r="A8" t="str">
        <x:v>Matched bank transactions</x:v>
      </x:c>
      <x:c r="B8" t="n">
        <x:f>COUNTIF('Bank Statement'!G6:G56,"MATCHED")</x:f>
        <x:v>48</x:v>
      </x:c>
    </x:row>
    <x:row r="9">
      <x:c r="A9" t="str">
        <x:v>Bank-only items</x:v>
      </x:c>
      <x:c r="B9" t="n">
        <x:f>COUNTIF('Bank Statement'!G6:G56,"BANK ONLY")</x:f>
        <x:v>3</x:v>
      </x:c>
    </x:row>
    <x:row r="10">
      <x:c r="A10" t="str">
        <x:v>Ledger-only items</x:v>
      </x:c>
      <x:c r="B10" t="n">
        <x:f>COUNTIF('Cash Ledger'!G6:G57,"LEDGER ONLY")</x:f>
        <x:v>4</x:v>
      </x:c>
    </x:row>
    <x:row r="11">
      <x:c r="A11" t="str">
        <x:v>Adjusted bank balance</x:v>
      </x:c>
      <x:c r="B11" s="36" t="n">
        <x:f>RECONCILIATION!B9</x:f>
        <x:v>42751.399999999994</x:v>
      </x:c>
    </x:row>
    <x:row r="12">
      <x:c r="A12" t="str">
        <x:v>Adjusted ledger balance</x:v>
      </x:c>
      <x:c r="B12" s="36" t="n">
        <x:f>RECONCILIATION!B16</x:f>
        <x:v>42751.4</x:v>
      </x:c>
    </x:row>
    <x:row r="13">
      <x:c r="A13" t="str">
        <x:v>Difference</x:v>
      </x:c>
      <x:c r="B13" s="36" t="n">
        <x:f>RECONCILIATION!B18</x:f>
        <x:v>0</x:v>
      </x:c>
    </x:row>
    <x:row r="16" ht="25" customHeight="1">
      <x:c r="A16" s="15" t="str">
        <x:v>KEY ACCOUNTING CONCLUSION</x:v>
      </x:c>
      <x:c r="B16" s="15"/>
      <x:c r="C16" s="15"/>
      <x:c r="D16" s="15"/>
      <x:c r="E16" s="15"/>
      <x:c r="F16" s="15"/>
    </x:row>
    <x:row r="17" ht="45" customHeight="1">
      <x:c r="A17" s="46" t="str">
        <x:v>Timing differences do not require another cash entry. Record bank fees, interest and reverse an unsupported payment recorded in the ledger.</x:v>
      </x:c>
      <x:c r="B17" s="46"/>
      <x:c r="C17" s="46"/>
      <x:c r="D17" s="46"/>
      <x:c r="E17" s="46"/>
      <x:c r="F17" s="46"/>
    </x:row>
    <x:row r="18" ht="45" customHeight="1">
      <x:c r="A18" s="46" t="str">
        <x:v>Ledger corrections: bank fee -$25, interest +$12; reverse invalid $175 Dr expense / Cr cash entry by Dr cash / Cr expense.</x:v>
      </x:c>
      <x:c r="B18" s="46"/>
      <x:c r="C18" s="46"/>
      <x:c r="D18" s="46"/>
      <x:c r="E18" s="46"/>
      <x:c r="F18" s="46"/>
    </x:row>
    <x:row r="19" ht="45" customHeight="1">
      <x:c r="A19" s="46" t="str">
        <x:v>Deposit in transit, outstanding cheques and confirmed bank error need no further company cash-ledger posting.</x:v>
      </x:c>
      <x:c r="B19" s="46"/>
      <x:c r="C19" s="46"/>
      <x:c r="D19" s="46"/>
      <x:c r="E19" s="46"/>
      <x:c r="F19" s="46"/>
    </x:row>
    <x:row r="20" ht="45" customHeight="1">
      <x:c r="A20" s="46" t="str">
        <x:v>The adjusted bank and adjusted cash-ledger balances must agree exactly to cents ($42,751.40 in this dataset).</x:v>
      </x:c>
      <x:c r="B20" s="46"/>
      <x:c r="C20" s="46"/>
      <x:c r="D20" s="46"/>
      <x:c r="E20" s="46"/>
      <x:c r="F20" s="46"/>
    </x:row>
    <x:row r="21" ht="45" customHeight="1">
      <x:c r="A21" s="46" t="str">
        <x:v>A zero difference alone does not prove correctness: source completeness, unmatched items and evidence need review.</x:v>
      </x:c>
      <x:c r="B21" s="46"/>
      <x:c r="C21" s="46"/>
      <x:c r="D21" s="46"/>
      <x:c r="E21" s="46"/>
      <x:c r="F21" s="46"/>
    </x:row>
  </x:sheetData>
  <x:mergeCells>
    <x:mergeCell ref="A1:F1"/>
    <x:mergeCell ref="A2:F2"/>
    <x:mergeCell ref="A16:F16"/>
    <x:mergeCell ref="A17:F17"/>
    <x:mergeCell ref="A18:F18"/>
    <x:mergeCell ref="A19:F19"/>
    <x:mergeCell ref="A20:F20"/>
    <x:mergeCell ref="A21:F2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80" hidden="0" customWidth="1"/>
    <x:col min="3" max="3" width="53" hidden="0" customWidth="1"/>
  </x:cols>
  <x:sheetData>
    <x:row r="1" ht="35" customHeight="1">
      <x:c r="A1" s="73" t="str">
        <x:v>EXCEL FORMULA GUIDE  |  BANK RECONCILIATION</x:v>
      </x:c>
      <x:c r="B1" s="73"/>
      <x:c r="C1" s="73"/>
    </x:row>
    <x:row r="2" ht="26" customHeight="1">
      <x:c r="A2" s="75" t="str">
        <x:v>Examples use fixed ranges from this fictional case. Choose the appropriate sheet before pasting.</x:v>
      </x:c>
      <x:c r="B2" s="75"/>
      <x:c r="C2" s="75"/>
    </x:row>
    <x:row r="4" ht="26" customHeight="1">
      <x:c r="A4" s="77" t="str">
        <x:v>PURPOSE</x:v>
      </x:c>
      <x:c r="B4" s="77" t="str">
        <x:v>WHAT YOU DO / EXCEL EXAMPLE</x:v>
      </x:c>
      <x:c r="C4" s="77" t="str">
        <x:v>GOOD PRACTICE</x:v>
      </x:c>
    </x:row>
    <x:row r="5" ht="44" customHeight="1">
      <x:c r="A5" s="46" t="str">
        <x:v>1 | CHECK SIGNED AMOUNTS</x:v>
      </x:c>
      <x:c r="B5" s="46" t="str">
        <x:v>Signed amount = Money in - Money out</x:v>
      </x:c>
      <x:c r="C5" s="46" t="str">
        <x:v>Keep deposits positive and payments negative.</x:v>
      </x:c>
    </x:row>
    <x:row r="6" ht="44" customHeight="1">
      <x:c r="A6" s="46" t="str">
        <x:v>2 | MATCH REFERENCE + AMOUNT</x:v>
      </x:c>
      <x:c r="B6" s="46" t="str">
        <x:v>=COUNTIFS('Cash Ledger'!$B$6:$B$57,B6,'Cash Ledger'!$F$6:$F$57,F6)</x:v>
      </x:c>
      <x:c r="C6" s="46" t="str">
        <x:v>Paste in Bank Statement!G6, then copy down (practice edition).</x:v>
      </x:c>
    </x:row>
    <x:row r="7" ht="44" customHeight="1">
      <x:c r="A7" s="46" t="str">
        <x:v>3 | REVIEW MISSING REFERENCES</x:v>
      </x:c>
      <x:c r="B7" s="46" t="str">
        <x:v>A count of zero means no exact reference-and-amount match.</x:v>
      </x:c>
      <x:c r="C7" s="46" t="str">
        <x:v>Investigate both Bank Statement and Cash Ledger.</x:v>
      </x:c>
    </x:row>
    <x:row r="8" ht="44" customHeight="1">
      <x:c r="A8" s="46" t="str">
        <x:v>4 | IDENTIFY AMOUNT DIFFERENCES</x:v>
      </x:c>
      <x:c r="B8" s="46" t="str">
        <x:v>If a reference exists but the amount differs, investigate.</x:v>
      </x:c>
      <x:c r="C8" s="46" t="str">
        <x:v>Do not classify automatically as a bank error.</x:v>
      </x:c>
    </x:row>
    <x:row r="9" ht="44" customHeight="1">
      <x:c r="A9" s="46" t="str">
        <x:v>5 | SPOT DUPLICATE REFERENCES</x:v>
      </x:c>
      <x:c r="B9" s="46" t="str">
        <x:v>=COUNTIF($B$6:$B$56,B6)</x:v>
      </x:c>
      <x:c r="C9" s="46" t="str">
        <x:v>A result greater than 1 means a reference repeats in that sheet.</x:v>
      </x:c>
    </x:row>
    <x:row r="10" ht="44" customHeight="1">
      <x:c r="A10" s="46" t="str">
        <x:v>6 | LOOK UP A VALUE</x:v>
      </x:c>
      <x:c r="B10" s="46" t="str">
        <x:v>=IFERROR(XLOOKUP(B6,'Cash Ledger'!$B$6:$B$57,'Cash Ledger'!$F$6:$F$57),"")</x:v>
      </x:c>
      <x:c r="C10" s="46" t="str">
        <x:v>XLOOKUP returns the first hit, so inspect duplicate IDs first.</x:v>
      </x:c>
    </x:row>
    <x:row r="11" ht="44" customHeight="1">
      <x:c r="A11" s="46" t="str">
        <x:v>7 | SUM GROUPED ADJUSTMENTS</x:v>
      </x:c>
      <x:c r="B11" s="46" t="str">
        <x:v>=SUMIF(INVESTIGATION!$E$6:$E$12,"Bank interest",INVESTIGATION!$D$6:$D$12)</x:v>
      </x:c>
      <x:c r="C11" s="46" t="str">
        <x:v>Use the signed value appropriate for the classification.</x:v>
      </x:c>
    </x:row>
    <x:row r="12" ht="44" customHeight="1">
      <x:c r="A12" s="46" t="str">
        <x:v>8 | TIE OUT THE BALANCE</x:v>
      </x:c>
      <x:c r="B12" s="46" t="str">
        <x:v>Adjusted bank balance - adjusted ledger balance = 0</x:v>
      </x:c>
      <x:c r="C12" s="46" t="str">
        <x:v>Balance must be zero to the cent, AND exceptions need evidence.</x:v>
      </x:c>
    </x:row>
    <x:row r="13" ht="44" customHeight="1">
      <x:c r="A13" s="46" t="str">
        <x:v>9 | CHECK YOUR SOURCE ROWS</x:v>
      </x:c>
      <x:c r="B13" s="46" t="str">
        <x:v>Bank data: rows 6–56; ledger data: rows 6–57</x:v>
      </x:c>
      <x:c r="C13" s="46" t="str">
        <x:v>Fixed row ranges apply only to this training dataset.</x:v>
      </x:c>
    </x:row>
    <x:row r="14" ht="44" customHeight="1">
      <x:c r="A14" s="46" t="str">
        <x:v>10 | EXCEL VERSION</x:v>
      </x:c>
      <x:c r="B14" s="46" t="str">
        <x:v>Microsoft 365 desktop Excel; English function names</x:v>
      </x:c>
      <x:c r="C14" s="46" t="str">
        <x:v>Depending on locale, use semicolons instead of commas.</x:v>
      </x:c>
    </x:row>
  </x:sheetData>
  <x:mergeCells>
    <x:mergeCell ref="A1:C1"/>
    <x:mergeCell ref="A2:C2"/>
  </x:mergeCells>
  <x:pageMargins left="0.7" right="0.7" top="0.75" bottom="0.75" header="0.3" footer="0.3"/>
</x:worksheet>
</file>