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93ae993f1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6be3418b3a67426c"/>
    <x:sheet xmlns:r="http://schemas.openxmlformats.org/officeDocument/2006/relationships" name="RAW EXPORT" sheetId="2" r:id="Rc9915d5cef5e4ddb"/>
    <x:sheet xmlns:r="http://schemas.openxmlformats.org/officeDocument/2006/relationships" name="LOOKUPS" sheetId="3" r:id="Rdbaedfc0cd09467d"/>
    <x:sheet xmlns:r="http://schemas.openxmlformats.org/officeDocument/2006/relationships" name="WORKING" sheetId="4" r:id="R7a98e8d802de4c90"/>
    <x:sheet xmlns:r="http://schemas.openxmlformats.org/officeDocument/2006/relationships" name="QUALITY DASHBOARD" sheetId="5" r:id="Rde83d87b454f488e"/>
    <x:sheet xmlns:r="http://schemas.openxmlformats.org/officeDocument/2006/relationships" name="ISSUE LOG" sheetId="6" r:id="Re2435b2baa2a41ec"/>
    <x:sheet xmlns:r="http://schemas.openxmlformats.org/officeDocument/2006/relationships" name="FORMULA GUIDE" sheetId="7" r:id="Ra4f2258f61df41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;–"/>
  </x:numFmts>
  <x:fonts count="7">
    <x:font>
      <x:sz val="11"/>
      <x:name val="Carlito"/>
    </x:font>
    <x:font>
      <x:b/>
      <x:sz val="11"/>
      <x:color rgb="FFFFFFFF"/>
      <x:name val="Carlito"/>
    </x:font>
    <x:font>
      <x:sz val="11"/>
      <x:color rgb="FF172B43"/>
      <x:name val="Carlito"/>
    </x:font>
    <x:font>
      <x:b/>
      <x:sz val="11"/>
      <x:color rgb="FF142B45"/>
      <x:name val="Carlito"/>
    </x:font>
    <x:font>
      <x:b/>
      <x:sz val="11"/>
      <x:color rgb="FF172B43"/>
      <x:name val="Carlito"/>
    </x:font>
    <x:font>
      <x:sz val="11"/>
      <x:color rgb="FF142B45"/>
      <x:name val="Carlito"/>
    </x:font>
    <x:font>
      <x:b/>
      <x:sz val="1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42B45"/>
      </x:patternFill>
    </x:fill>
    <x:fill>
      <x:patternFill patternType="solid">
        <x:fgColor rgb="FFF2F6FA"/>
      </x:patternFill>
    </x:fill>
    <x:fill>
      <x:patternFill patternType="solid">
        <x:fgColor rgb="FFEAF6F6"/>
      </x:patternFill>
    </x:fill>
    <x:fill>
      <x:patternFill patternType="solid">
        <x:fgColor rgb="FF1C5270"/>
      </x:patternFill>
    </x:fill>
    <x:fill>
      <x:patternFill patternType="solid">
        <x:fgColor rgb="FFFFF2D3"/>
      </x:patternFill>
    </x:fill>
    <x:fill>
      <x:patternFill patternType="solid">
        <x:fgColor rgb="FF295276"/>
      </x:patternFill>
    </x:fill>
    <x:fill>
      <x:patternFill patternType="solid">
        <x:fgColor rgb="FF087F8C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1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color rgb="FF95421C"/>
      </x:font>
      <x:fill>
        <x:patternFill>
          <x:bgColor rgb="FFFDE6C8"/>
        </x:patternFill>
      </x:fill>
    </x:dxf>
    <x:dxf>
      <x:font>
        <x:color rgb="FF166534"/>
      </x:font>
      <x:fill>
        <x:patternFill>
          <x:bgColor rgb="FFE3F4E5"/>
        </x:patternFill>
      </x:fill>
    </x:dxf>
    <x:dxf>
      <x:fill>
        <x:patternFill>
          <x:bgColor rgb="FFE8ED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a171edaa5420b" /><Relationship Type="http://schemas.openxmlformats.org/officeDocument/2006/relationships/theme" Target="/xl/theme/theme1.xml" Id="R9c349bf7c93d440a" /><Relationship Type="http://schemas.openxmlformats.org/officeDocument/2006/relationships/sharedStrings" Target="/xl/sharedStrings.xml" Id="R248b3c3f263f4df5" /><Relationship Type="http://schemas.openxmlformats.org/officeDocument/2006/relationships/worksheet" Target="/xl/worksheets/sheet1.xml" Id="R6be3418b3a67426c" /><Relationship Type="http://schemas.openxmlformats.org/officeDocument/2006/relationships/worksheet" Target="/xl/worksheets/sheet2.xml" Id="Rc9915d5cef5e4ddb" /><Relationship Type="http://schemas.openxmlformats.org/officeDocument/2006/relationships/worksheet" Target="/xl/worksheets/sheet3.xml" Id="Rdbaedfc0cd09467d" /><Relationship Type="http://schemas.openxmlformats.org/officeDocument/2006/relationships/worksheet" Target="/xl/worksheets/sheet4.xml" Id="R7a98e8d802de4c90" /><Relationship Type="http://schemas.openxmlformats.org/officeDocument/2006/relationships/worksheet" Target="/xl/worksheets/sheet5.xml" Id="Rde83d87b454f488e" /><Relationship Type="http://schemas.openxmlformats.org/officeDocument/2006/relationships/worksheet" Target="/xl/worksheets/sheet6.xml" Id="Re2435b2baa2a41ec" /><Relationship Type="http://schemas.openxmlformats.org/officeDocument/2006/relationships/worksheet" Target="/xl/worksheets/sheet7.xml" Id="Ra4f2258f61df41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1" hidden="0" customWidth="1"/>
  </x:cols>
  <x:sheetData>
    <x:row r="1" ht="32" customHeight="1">
      <x:c r="A1" s="4" t="str">
        <x:v>MODULE 01  |  CLEANING MESSY FINANCIAL DATA  |  SOLUTION</x:v>
      </x:c>
      <x:c r="B1" s="4"/>
      <x:c r="C1" s="4"/>
      <x:c r="D1" s="4"/>
      <x:c r="E1" s="4"/>
      <x:c r="F1" s="4"/>
      <x:c r="G1" s="4"/>
    </x:row>
    <x:row r="2" ht="28" customHeight="1">
      <x:c r="A2" s="10" t="str">
        <x:v>Northstar Supplies Ltd.  •  August–September 2026  •  Training data only</x:v>
      </x:c>
      <x:c r="B2" s="10"/>
      <x:c r="C2" s="10"/>
      <x:c r="D2" s="10"/>
      <x:c r="E2" s="10"/>
      <x:c r="F2" s="10"/>
      <x:c r="G2" s="10"/>
    </x:row>
    <x:row r="4" ht="31" customHeight="1">
      <x:c r="A4" s="16" t="str">
        <x:v>PURPOSE</x:v>
      </x:c>
      <x:c r="B4" s="20" t="str">
        <x:v>Turn a mixed-format expense export into a defensible, auditable reporting population.</x:v>
      </x:c>
    </x:row>
    <x:row r="5" ht="31" customHeight="1">
      <x:c r="A5" s="16" t="str">
        <x:v>CASE</x:v>
      </x:c>
      <x:c r="B5" s="20" t="str">
        <x:v>68 source lines; 64 source entries plus duplicates and a conflicting record identifier.</x:v>
      </x:c>
    </x:row>
    <x:row r="6" ht="31" customHeight="1">
      <x:c r="A6" s="16" t="str">
        <x:v>SIGN CONVENTION</x:v>
      </x:c>
      <x:c r="B6" s="20" t="str">
        <x:v>Positive = expense/debit; negative = credit/refund reducing the expense.</x:v>
      </x:c>
    </x:row>
    <x:row r="7" ht="31" customHeight="1">
      <x:c r="A7" s="16" t="str">
        <x:v>DATA FORMAT</x:v>
      </x:c>
      <x:c r="B7" s="20" t="str">
        <x:v>All dates are either YYYY-MM-DD or US MM/DD/YYYY (month first).</x:v>
      </x:c>
    </x:row>
    <x:row r="8" ht="31" customHeight="1">
      <x:c r="A8" s="16" t="str">
        <x:v>CURRENCY</x:v>
      </x:c>
      <x:c r="B8" s="20" t="str">
        <x:v>Report USD entries only. Never convert EUR without an approved FX source.</x:v>
      </x:c>
    </x:row>
    <x:row r="9" ht="31" customHeight="1">
      <x:c r="A9" s="16" t="str">
        <x:v>CONTROL RULE</x:v>
      </x:c>
      <x:c r="B9" s="20" t="str">
        <x:v>Do not delete uncertain rows. Keep review items in quarantine.</x:v>
      </x:c>
    </x:row>
    <x:row r="10" ht="31" customHeight="1">
      <x:c r="A10" s="16" t="str">
        <x:v>SOURCE CONTROL</x:v>
      </x:c>
      <x:c r="B10" s="20" t="str">
        <x:v>RAW EXPORT is immutable reference data. Do not overwrite it.</x:v>
      </x:c>
    </x:row>
    <x:row r="11" ht="31" customHeight="1">
      <x:c r="A11" s="16" t="str">
        <x:v>YOUR WORK AREA</x:v>
      </x:c>
      <x:c r="B11" s="20" t="str">
        <x:v>WORKING contains a preserved copy of the source plus calculated fields H:Q.</x:v>
      </x:c>
    </x:row>
    <x:row r="12" ht="31" customHeight="1">
      <x:c r="A12" s="16" t="str">
        <x:v>LOOKUPS</x:v>
      </x:c>
      <x:c r="B12" s="20" t="str">
        <x:v>Contains canonical vendor labels and authorized cost centres.</x:v>
      </x:c>
    </x:row>
    <x:row r="13" ht="31" customHeight="1">
      <x:c r="A13" s="16" t="str">
        <x:v>QUALITY DASHBOARD</x:v>
      </x:c>
      <x:c r="B13" s="20" t="str">
        <x:v>Tests completeness and reconciles all parsable USD amounts.</x:v>
      </x:c>
    </x:row>
    <x:row r="14" ht="31" customHeight="1">
      <x:c r="A14" s="16" t="str">
        <x:v>ISSUE LOG</x:v>
      </x:c>
      <x:c r="B14" s="20" t="str">
        <x:v>Document records excluded or awaiting investigation, with their next action.</x:v>
      </x:c>
    </x:row>
    <x:row r="15" ht="31" customHeight="1">
      <x:c r="A15" s="16" t="str">
        <x:v>FINISH LINE</x:v>
      </x:c>
      <x:c r="B15" s="20" t="str">
        <x:v>Show 0.00 USD unexplained bridge, all 68 rows classified, and clear outstanding issues.</x:v>
      </x:c>
    </x:row>
    <x:row r="17" ht="30" customHeight="1">
      <x:c r="A17" s="22" t="str">
        <x:v>HOW TO USE</x:v>
      </x:c>
      <x:c r="B17" s="20" t="str">
        <x:v>1  Read the chapter PDF/DOCX and inspect RAW EXPORT.</x:v>
      </x:c>
    </x:row>
    <x:row r="18" ht="30" customHeight="1">
      <x:c r="A18" s="22" t="str">
        <x:v>STEP 1</x:v>
      </x:c>
      <x:c r="B18" s="20" t="str">
        <x:v>2  Populate H:Q in WORKING; use the authorized lookups.</x:v>
      </x:c>
    </x:row>
    <x:row r="19" ht="30" customHeight="1">
      <x:c r="A19" s="22" t="str">
        <x:v>STEP 2</x:v>
      </x:c>
      <x:c r="B19" s="20" t="str">
        <x:v>3  Identify repeated entry IDs; distinguish exact copies from conflicts.</x:v>
      </x:c>
    </x:row>
    <x:row r="20" ht="30" customHeight="1">
      <x:c r="A20" s="22" t="str">
        <x:v>STEP 3</x:v>
      </x:c>
      <x:c r="B20" s="20" t="str">
        <x:v>4  Fill ISSUE LOG for excluded and review-required rows.</x:v>
      </x:c>
    </x:row>
    <x:row r="21" ht="30" customHeight="1">
      <x:c r="A21" s="22" t="str">
        <x:v>STEP 4</x:v>
      </x:c>
      <x:c r="B21" s="20" t="str">
        <x:v>5  Explain the financial impact and test the QUALITY DASHBOARD.</x:v>
      </x:c>
    </x:row>
    <x:row r="22" ht="30" customHeight="1">
      <x:c r="A22" s="22" t="str">
        <x:v>VERSION</x:v>
      </x:c>
      <x:c r="B22" s="20" t="str">
        <x:v>SOLUTION workbook — completed formulas and reference outcomes.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20" hidden="0" customWidth="1"/>
    <x:col min="3" max="3" width="34" hidden="0" customWidth="1"/>
    <x:col min="4" max="4" width="20" hidden="0" customWidth="1"/>
    <x:col min="5" max="5" width="18" hidden="0" customWidth="1"/>
    <x:col min="6" max="6" width="21" hidden="0" customWidth="1"/>
    <x:col min="7" max="7" width="19" hidden="0" customWidth="1"/>
  </x:cols>
  <x:sheetData>
    <x:row r="1" ht="32" customHeight="1">
      <x:c r="A1" s="4" t="str">
        <x:v>SOURCE EXPENSE LEDGER  |  UNEDITED</x:v>
      </x:c>
      <x:c r="B1" s="4"/>
      <x:c r="C1" s="4"/>
      <x:c r="D1" s="4"/>
      <x:c r="E1" s="4"/>
      <x:c r="F1" s="4"/>
      <x:c r="G1" s="4"/>
    </x:row>
    <x:row r="2" ht="28" customHeight="1">
      <x:c r="A2" s="10" t="str">
        <x:v>Original fictitious entries. Preserve raw date/amount formats and source IDs.</x:v>
      </x:c>
      <x:c r="B2" s="10"/>
      <x:c r="C2" s="10"/>
      <x:c r="D2" s="10"/>
      <x:c r="E2" s="10"/>
      <x:c r="F2" s="10"/>
      <x:c r="G2" s="10"/>
    </x:row>
    <x:row r="4" ht="31" customHeight="1">
      <x:c r="A4" s="27" t="str">
        <x:v>Entry ID</x:v>
      </x:c>
      <x:c r="B4" s="27" t="str">
        <x:v>Posting date (raw)</x:v>
      </x:c>
      <x:c r="C4" s="27" t="str">
        <x:v>Vendor (raw)</x:v>
      </x:c>
      <x:c r="D4" s="27" t="str">
        <x:v>Amount (raw)</x:v>
      </x:c>
      <x:c r="E4" s="27" t="str">
        <x:v>Currency (raw)</x:v>
      </x:c>
      <x:c r="F4" s="27" t="str">
        <x:v>Cost centre (raw)</x:v>
      </x:c>
      <x:c r="G4" s="27" t="str">
        <x:v>Invoice reference</x:v>
      </x:c>
    </x:row>
    <x:row r="5" ht="20" customHeight="1">
      <x:c r="A5" t="str">
        <x:v>TX-26-0025</x:v>
      </x:c>
      <x:c r="B5" t="str">
        <x:v>2026-08-16</x:v>
      </x:c>
      <x:c r="C5" t="str">
        <x:v>CITYLINE TELECOM</x:v>
      </x:c>
      <x:c r="D5" t="str">
        <x:v> 1,486.61 </x:v>
      </x:c>
      <x:c r="E5" t="str">
        <x:v>USD</x:v>
      </x:c>
      <x:c r="F5" t="str">
        <x:v>SALES</x:v>
      </x:c>
      <x:c r="G5" t="str">
        <x:v>INV-0106</x:v>
      </x:c>
    </x:row>
    <x:row r="6" ht="20" customHeight="1">
      <x:c r="A6" t="str">
        <x:v>TX-26-0054</x:v>
      </x:c>
      <x:c r="B6" t="str">
        <x:v>08/15/2026</x:v>
      </x:c>
      <x:c r="C6" t="str">
        <x:v>bluepeak marketing</x:v>
      </x:c>
      <x:c r="D6" t="str">
        <x:v>1,999.00</x:v>
      </x:c>
      <x:c r="E6" t="str">
        <x:v>USD</x:v>
      </x:c>
      <x:c r="F6" t="str">
        <x:v>SALES</x:v>
      </x:c>
      <x:c r="G6" t="str">
        <x:v>INV-0229</x:v>
      </x:c>
    </x:row>
    <x:row r="7" ht="20" customHeight="1">
      <x:c r="A7" t="str">
        <x:v>TX-26-0031</x:v>
      </x:c>
      <x:c r="B7" t="str">
        <x:v>2026-08-07</x:v>
      </x:c>
      <x:c r="C7" t="str">
        <x:v>Harbor Cloud Services</x:v>
      </x:c>
      <x:c r="D7" t="str">
        <x:v>-$221.27</x:v>
      </x:c>
      <x:c r="E7" t="str">
        <x:v>USD</x:v>
      </x:c>
      <x:c r="F7" t="str">
        <x:v>FIN</x:v>
      </x:c>
      <x:c r="G7" t="str">
        <x:v>INV-0131</x:v>
      </x:c>
    </x:row>
    <x:row r="8" ht="20" customHeight="1">
      <x:c r="A8" t="str">
        <x:v>TX-26-0016</x:v>
      </x:c>
      <x:c r="B8" t="str">
        <x:v>2026-08-04</x:v>
      </x:c>
      <x:c r="C8" t="str">
        <x:v>METRO TRAVEL</x:v>
      </x:c>
      <x:c r="D8" t="str">
        <x:v>$661.77</x:v>
      </x:c>
      <x:c r="E8" t="str">
        <x:v>USD</x:v>
      </x:c>
      <x:c r="F8" t="str">
        <x:v>OPS</x:v>
      </x:c>
      <x:c r="G8" t="str">
        <x:v>INV-0068</x:v>
      </x:c>
    </x:row>
    <x:row r="9" ht="20" customHeight="1">
      <x:c r="A9" t="str">
        <x:v>TX-26-0035</x:v>
      </x:c>
      <x:c r="B9" t="str">
        <x:v>2026-09-06</x:v>
      </x:c>
      <x:c r="C9" t="str">
        <x:v>Riverfront Utilities</x:v>
      </x:c>
      <x:c r="D9" t="str">
        <x:v>2,064.66</x:v>
      </x:c>
      <x:c r="E9" t="str">
        <x:v>usd </x:v>
      </x:c>
      <x:c r="F9" t="str">
        <x:v>MKT</x:v>
      </x:c>
      <x:c r="G9" t="str">
        <x:v>INV-0148</x:v>
      </x:c>
    </x:row>
    <x:row r="10" ht="20" customHeight="1">
      <x:c r="A10" t="str">
        <x:v>TX-26-0005</x:v>
      </x:c>
      <x:c r="B10" t="str">
        <x:v>2026-09-19</x:v>
      </x:c>
      <x:c r="C10" t="str">
        <x:v>Cityline Telecom</x:v>
      </x:c>
      <x:c r="D10" t="str">
        <x:v> 796.19 </x:v>
      </x:c>
      <x:c r="E10" t="str">
        <x:v>USD</x:v>
      </x:c>
      <x:c r="F10" t="str">
        <x:v>OPS</x:v>
      </x:c>
      <x:c r="G10" t="str">
        <x:v>INV-0021</x:v>
      </x:c>
    </x:row>
    <x:row r="11" ht="20" customHeight="1">
      <x:c r="A11" t="str">
        <x:v>TX-26-0020</x:v>
      </x:c>
      <x:c r="B11" t="str">
        <x:v>2026-09-28</x:v>
      </x:c>
      <x:c r="C11" t="str">
        <x:v>bluepeak marketing</x:v>
      </x:c>
      <x:c r="D11" t="str">
        <x:v>$961.62</x:v>
      </x:c>
      <x:c r="E11" t="str">
        <x:v>USD</x:v>
      </x:c>
      <x:c r="F11" t="str">
        <x:v>IT</x:v>
      </x:c>
      <x:c r="G11" t="str">
        <x:v>INV-0085</x:v>
      </x:c>
    </x:row>
    <x:row r="12" ht="20" customHeight="1">
      <x:c r="A12" t="str">
        <x:v>TX-26-0049</x:v>
      </x:c>
      <x:c r="B12" t="str">
        <x:v>2026-09-30</x:v>
      </x:c>
      <x:c r="C12" t="str">
        <x:v>Metro Travel</x:v>
      </x:c>
      <x:c r="D12" t="str">
        <x:v> 974.11 </x:v>
      </x:c>
      <x:c r="E12" t="str">
        <x:v>usd </x:v>
      </x:c>
      <x:c r="F12" t="str">
        <x:v>MKT</x:v>
      </x:c>
      <x:c r="G12" t="str">
        <x:v>INV-0208</x:v>
      </x:c>
    </x:row>
    <x:row r="13" ht="20" customHeight="1">
      <x:c r="A13" t="str">
        <x:v>TX-26-0027</x:v>
      </x:c>
      <x:c r="B13" t="str">
        <x:v>09/22/2026</x:v>
      </x:c>
      <x:c r="C13" t="str">
        <x:v> BLUEPEAK MARKETING </x:v>
      </x:c>
      <x:c r="D13" t="str">
        <x:v>1,830.76</x:v>
      </x:c>
      <x:c r="E13" t="str">
        <x:v>USD</x:v>
      </x:c>
      <x:c r="F13" t="str">
        <x:v>SALES</x:v>
      </x:c>
      <x:c r="G13" t="str">
        <x:v>INV-0114</x:v>
      </x:c>
    </x:row>
    <x:row r="14" ht="20" customHeight="1">
      <x:c r="A14" t="str">
        <x:v>TX-26-0043</x:v>
      </x:c>
      <x:c r="B14" t="str">
        <x:v>2026-09-23</x:v>
      </x:c>
      <x:c r="C14" t="str">
        <x:v>bluepeak marketing</x:v>
      </x:c>
      <x:c r="D14" t="str">
        <x:v>495.30</x:v>
      </x:c>
      <x:c r="E14" t="str">
        <x:v>USD</x:v>
      </x:c>
      <x:c r="F14" t="str">
        <x:v>OPS</x:v>
      </x:c>
      <x:c r="G14" t="str">
        <x:v>INV-0182</x:v>
      </x:c>
    </x:row>
    <x:row r="15" ht="20" customHeight="1">
      <x:c r="A15" t="str">
        <x:v>TX-26-0045</x:v>
      </x:c>
      <x:c r="B15" t="str">
        <x:v>08/12/2026</x:v>
      </x:c>
      <x:c r="C15" t="str">
        <x:v>eastgate equipment</x:v>
      </x:c>
      <x:c r="D15" t="str">
        <x:v> 464.32 </x:v>
      </x:c>
      <x:c r="E15" t="str">
        <x:v>USD</x:v>
      </x:c>
      <x:c r="F15" t="str">
        <x:v>IT</x:v>
      </x:c>
      <x:c r="G15" t="str">
        <x:v>INV-0191</x:v>
      </x:c>
    </x:row>
    <x:row r="16" ht="20" customHeight="1">
      <x:c r="A16" t="str">
        <x:v>TX-26-0015</x:v>
      </x:c>
      <x:c r="B16" t="str">
        <x:v>08/28/2026</x:v>
      </x:c>
      <x:c r="C16" t="str">
        <x:v>Cityline Telecom</x:v>
      </x:c>
      <x:c r="D16" t="str">
        <x:v>1,493.72</x:v>
      </x:c>
      <x:c r="E16" t="str">
        <x:v>USD</x:v>
      </x:c>
      <x:c r="F16" t="str">
        <x:v>IT</x:v>
      </x:c>
      <x:c r="G16" t="str">
        <x:v>INV-0063</x:v>
      </x:c>
    </x:row>
    <x:row r="17" ht="20" customHeight="1">
      <x:c r="A17" t="str">
        <x:v>TX-26-0060</x:v>
      </x:c>
      <x:c r="B17" t="str">
        <x:v>08/28/2026</x:v>
      </x:c>
      <x:c r="C17" t="str">
        <x:v>Cityline Telecom</x:v>
      </x:c>
      <x:c r="D17" t="str">
        <x:v>$1,397.41</x:v>
      </x:c>
      <x:c r="E17" t="str">
        <x:v>USD</x:v>
      </x:c>
      <x:c r="F17" t="str">
        <x:v>IT</x:v>
      </x:c>
      <x:c r="G17" t="str">
        <x:v>INV-0255</x:v>
      </x:c>
    </x:row>
    <x:row r="18" ht="20" customHeight="1">
      <x:c r="A18" t="str">
        <x:v>TX-26-0064</x:v>
      </x:c>
      <x:c r="B18" t="str">
        <x:v>2026-08-11</x:v>
      </x:c>
      <x:c r="C18" t="str">
        <x:v>Riverfront Utilities</x:v>
      </x:c>
      <x:c r="D18" t="str">
        <x:v>$635.75</x:v>
      </x:c>
      <x:c r="E18" t="str">
        <x:v>USD</x:v>
      </x:c>
      <x:c r="F18" t="str">
        <x:v>OPS</x:v>
      </x:c>
      <x:c r="G18" t="str">
        <x:v>INV-0272</x:v>
      </x:c>
    </x:row>
    <x:row r="19" ht="20" customHeight="1">
      <x:c r="A19" t="str">
        <x:v>TX-26-0063</x:v>
      </x:c>
      <x:c r="B19" t="str">
        <x:v>08/05/2026</x:v>
      </x:c>
      <x:c r="C19" t="str">
        <x:v>Harbor Cloud Services</x:v>
      </x:c>
      <x:c r="D19" t="str">
        <x:v>761.37</x:v>
      </x:c>
      <x:c r="E19" t="str">
        <x:v>usd </x:v>
      </x:c>
      <x:c r="F19" t="str">
        <x:v>SALES</x:v>
      </x:c>
      <x:c r="G19" t="str">
        <x:v>INV-0267</x:v>
      </x:c>
    </x:row>
    <x:row r="20" ht="20" customHeight="1">
      <x:c r="A20" t="str">
        <x:v>TX-26-0059</x:v>
      </x:c>
      <x:c r="B20" t="str">
        <x:v>2026-08-19</x:v>
      </x:c>
      <x:c r="C20" t="str">
        <x:v>RIVERFRONT UTILITIES</x:v>
      </x:c>
      <x:c r="D20" t="str">
        <x:v>519.61</x:v>
      </x:c>
      <x:c r="E20" t="str">
        <x:v>USD</x:v>
      </x:c>
      <x:c r="F20" t="str">
        <x:v>IT</x:v>
      </x:c>
      <x:c r="G20" t="str">
        <x:v>INV-0250</x:v>
      </x:c>
    </x:row>
    <x:row r="21" ht="20" customHeight="1">
      <x:c r="A21" t="str">
        <x:v>TX-26-0032</x:v>
      </x:c>
      <x:c r="B21" t="str">
        <x:v>2026-08-15</x:v>
      </x:c>
      <x:c r="C21" t="str">
        <x:v>Harbor Cloud Services</x:v>
      </x:c>
      <x:c r="D21" t="str">
        <x:v>$1,060.67</x:v>
      </x:c>
      <x:c r="E21" t="str">
        <x:v>USD</x:v>
      </x:c>
      <x:c r="F21" t="str">
        <x:v>SALES</x:v>
      </x:c>
      <x:c r="G21" t="str">
        <x:v>INV-0136</x:v>
      </x:c>
    </x:row>
    <x:row r="22" ht="20" customHeight="1">
      <x:c r="A22" t="str">
        <x:v>TX-26-0012</x:v>
      </x:c>
      <x:c r="B22" t="str">
        <x:v>09/01/2026</x:v>
      </x:c>
      <x:c r="C22" t="str">
        <x:v>PINECREST LOGISTICS</x:v>
      </x:c>
      <x:c r="D22" t="str">
        <x:v>$1,411.36</x:v>
      </x:c>
      <x:c r="E22" t="str">
        <x:v>USD</x:v>
      </x:c>
      <x:c r="F22" t="str">
        <x:v>FIN</x:v>
      </x:c>
      <x:c r="G22" t="str">
        <x:v>INV-0051</x:v>
      </x:c>
    </x:row>
    <x:row r="23" ht="20" customHeight="1">
      <x:c r="A23" t="str">
        <x:v>TX-26-0057</x:v>
      </x:c>
      <x:c r="B23" t="str">
        <x:v>08/27/2026</x:v>
      </x:c>
      <x:c r="C23" t="str">
        <x:v>Harbor Cloud Services</x:v>
      </x:c>
      <x:c r="D23" t="str">
        <x:v> 798.73 </x:v>
      </x:c>
      <x:c r="E23" t="str">
        <x:v>USD</x:v>
      </x:c>
      <x:c r="F23" t="str">
        <x:v>MKT</x:v>
      </x:c>
      <x:c r="G23" t="str">
        <x:v>INV-0242</x:v>
      </x:c>
    </x:row>
    <x:row r="24" ht="20" customHeight="1">
      <x:c r="A24" t="str">
        <x:v>TX-26-0040</x:v>
      </x:c>
      <x:c r="B24" t="str">
        <x:v>2026-09-20</x:v>
      </x:c>
      <x:c r="C24" t="str">
        <x:v>CITYLINE TELECOM</x:v>
      </x:c>
      <x:c r="D24" t="str">
        <x:v>$204.93</x:v>
      </x:c>
      <x:c r="E24" t="str">
        <x:v>USD</x:v>
      </x:c>
      <x:c r="F24" t="str">
        <x:v>OPS</x:v>
      </x:c>
      <x:c r="G24" t="str">
        <x:v>INV-0170</x:v>
      </x:c>
    </x:row>
    <x:row r="25" ht="20" customHeight="1">
      <x:c r="A25" t="str">
        <x:v>TX-26-0036</x:v>
      </x:c>
      <x:c r="B25" t="str">
        <x:v>08/14/2026</x:v>
      </x:c>
      <x:c r="C25" t="str">
        <x:v>Eastgate Equipment</x:v>
      </x:c>
      <x:c r="D25" t="str">
        <x:v>$1,101.77</x:v>
      </x:c>
      <x:c r="E25" t="str">
        <x:v>USD</x:v>
      </x:c>
      <x:c r="F25" t="str">
        <x:v>OPS</x:v>
      </x:c>
      <x:c r="G25" t="str">
        <x:v>INV-0153</x:v>
      </x:c>
    </x:row>
    <x:row r="26" ht="20" customHeight="1">
      <x:c r="A26" t="str">
        <x:v>TX-26-0033</x:v>
      </x:c>
      <x:c r="B26" t="str">
        <x:v>09/10/2026</x:v>
      </x:c>
      <x:c r="C26" t="str">
        <x:v>northstar office supplies</x:v>
      </x:c>
      <x:c r="D26" t="str">
        <x:v> 1,647.18 </x:v>
      </x:c>
      <x:c r="E26" t="str">
        <x:v>USD</x:v>
      </x:c>
      <x:c r="F26" t="str">
        <x:v>ops </x:v>
      </x:c>
      <x:c r="G26" t="str">
        <x:v>INV-0140</x:v>
      </x:c>
    </x:row>
    <x:row r="27" ht="20" customHeight="1">
      <x:c r="A27" t="str">
        <x:v>TX-26-0042</x:v>
      </x:c>
      <x:c r="B27" t="str">
        <x:v>08/23/2026</x:v>
      </x:c>
      <x:c r="C27" t="str">
        <x:v> harbor cloud services </x:v>
      </x:c>
      <x:c r="D27" t="str">
        <x:v>727.84</x:v>
      </x:c>
      <x:c r="E27" t="str">
        <x:v>usd </x:v>
      </x:c>
      <x:c r="F27" t="str">
        <x:v>OPS</x:v>
      </x:c>
      <x:c r="G27" t="str">
        <x:v>INV-0178</x:v>
      </x:c>
    </x:row>
    <x:row r="28" ht="20" customHeight="1">
      <x:c r="A28" t="str">
        <x:v>TX-26-0058</x:v>
      </x:c>
      <x:c r="B28" t="str">
        <x:v>2026-09-02</x:v>
      </x:c>
      <x:c r="C28" t="str">
        <x:v>Riverfront Utilities</x:v>
      </x:c>
      <x:c r="D28" t="str">
        <x:v>($195.94)</x:v>
      </x:c>
      <x:c r="E28" t="str">
        <x:v>USD</x:v>
      </x:c>
      <x:c r="F28" t="str">
        <x:v>FIN</x:v>
      </x:c>
      <x:c r="G28" t="str">
        <x:v>INV-0246</x:v>
      </x:c>
    </x:row>
    <x:row r="29" ht="20" customHeight="1">
      <x:c r="A29" t="str">
        <x:v>TX-26-0011</x:v>
      </x:c>
      <x:c r="B29" t="str">
        <x:v>2026-08-16</x:v>
      </x:c>
      <x:c r="C29" t="str">
        <x:v>Bluepeak Marketing</x:v>
      </x:c>
      <x:c r="D29" t="str">
        <x:v>324.42</x:v>
      </x:c>
      <x:c r="E29" t="str">
        <x:v>USD</x:v>
      </x:c>
      <x:c r="F29" t="str">
        <x:v>sales </x:v>
      </x:c>
      <x:c r="G29" t="str">
        <x:v>INV-0046</x:v>
      </x:c>
    </x:row>
    <x:row r="30" ht="20" customHeight="1">
      <x:c r="A30" t="str">
        <x:v>TX-26-0004</x:v>
      </x:c>
      <x:c r="B30" t="str">
        <x:v>2026-09-31</x:v>
      </x:c>
      <x:c r="C30" t="str">
        <x:v>Riverfront Utilities</x:v>
      </x:c>
      <x:c r="D30" t="str">
        <x:v>$1,632.00</x:v>
      </x:c>
      <x:c r="E30" t="str">
        <x:v>USD</x:v>
      </x:c>
      <x:c r="F30" t="str">
        <x:v>FIN</x:v>
      </x:c>
      <x:c r="G30" t="str">
        <x:v>INV-0017</x:v>
      </x:c>
    </x:row>
    <x:row r="31" ht="20" customHeight="1">
      <x:c r="A31" t="str">
        <x:v>TX-26-0014</x:v>
      </x:c>
      <x:c r="B31" t="str">
        <x:v>2026-09-26</x:v>
      </x:c>
      <x:c r="C31" t="str">
        <x:v>Eastgate Equipment</x:v>
      </x:c>
      <x:c r="D31" t="str">
        <x:v>amount missing</x:v>
      </x:c>
      <x:c r="E31" t="str">
        <x:v>usd </x:v>
      </x:c>
      <x:c r="F31" t="str">
        <x:v>SALES</x:v>
      </x:c>
      <x:c r="G31" t="str">
        <x:v>INV-0059</x:v>
      </x:c>
    </x:row>
    <x:row r="32" ht="20" customHeight="1">
      <x:c r="A32" t="str">
        <x:v>TX-26-0034</x:v>
      </x:c>
      <x:c r="B32" t="str">
        <x:v>2026-09-24</x:v>
      </x:c>
      <x:c r="C32" t="str">
        <x:v>Unlisted Catering Co</x:v>
      </x:c>
      <x:c r="D32" t="str">
        <x:v>2,017.44</x:v>
      </x:c>
      <x:c r="E32" t="str">
        <x:v>USD</x:v>
      </x:c>
      <x:c r="F32" t="str">
        <x:v>MKT</x:v>
      </x:c>
      <x:c r="G32" t="str">
        <x:v>INV-0144</x:v>
      </x:c>
    </x:row>
    <x:row r="33" ht="20" customHeight="1">
      <x:c r="A33" t="str">
        <x:v>TX-26-0061</x:v>
      </x:c>
      <x:c r="B33" t="str">
        <x:v>2026-08-28</x:v>
      </x:c>
      <x:c r="C33" t="str">
        <x:v> harbor cloud services </x:v>
      </x:c>
      <x:c r="D33" t="str">
        <x:v> 1,675.81 </x:v>
      </x:c>
      <x:c r="E33" t="str">
        <x:v>USD</x:v>
      </x:c>
      <x:c r="F33" t="str">
        <x:v>FIN</x:v>
      </x:c>
      <x:c r="G33" t="str">
        <x:v>INV-0259</x:v>
      </x:c>
    </x:row>
    <x:row r="34" ht="20" customHeight="1">
      <x:c r="A34" t="str">
        <x:v>TX-26-0037</x:v>
      </x:c>
      <x:c r="B34" t="str">
        <x:v>2026-09-03</x:v>
      </x:c>
      <x:c r="C34" t="str">
        <x:v>Eastgate Equipment</x:v>
      </x:c>
      <x:c r="D34" t="str">
        <x:v> 681.50 </x:v>
      </x:c>
      <x:c r="E34" t="str">
        <x:v>USD</x:v>
      </x:c>
      <x:c r="F34" t="str">
        <x:v>SALES</x:v>
      </x:c>
      <x:c r="G34" t="str">
        <x:v>INV-0157</x:v>
      </x:c>
    </x:row>
    <x:row r="35" ht="20" customHeight="1">
      <x:c r="A35" t="str">
        <x:v>TX-26-0021</x:v>
      </x:c>
      <x:c r="B35" t="str">
        <x:v>08/04/2026</x:v>
      </x:c>
      <x:c r="C35" t="str">
        <x:v>bluepeak marketing</x:v>
      </x:c>
      <x:c r="D35" t="str">
        <x:v> 1,301.59 </x:v>
      </x:c>
      <x:c r="E35" t="str">
        <x:v>usd </x:v>
      </x:c>
      <x:c r="F35" t="str">
        <x:v>IT</x:v>
      </x:c>
      <x:c r="G35" t="str">
        <x:v>INV-0089</x:v>
      </x:c>
    </x:row>
    <x:row r="36" ht="20" customHeight="1">
      <x:c r="A36" t="str">
        <x:v>TX-26-0050</x:v>
      </x:c>
      <x:c r="B36" t="str">
        <x:v>2026-09-07</x:v>
      </x:c>
      <x:c r="C36" t="str">
        <x:v> BLUEPEAK MARKETING </x:v>
      </x:c>
      <x:c r="D36" t="str">
        <x:v>$987.65</x:v>
      </x:c>
      <x:c r="E36" t="str">
        <x:v>USD</x:v>
      </x:c>
      <x:c r="F36" t="str">
        <x:v>IT</x:v>
      </x:c>
      <x:c r="G36" t="str">
        <x:v>INV-0212</x:v>
      </x:c>
    </x:row>
    <x:row r="37" ht="20" customHeight="1">
      <x:c r="A37" t="str">
        <x:v>TX-26-0017</x:v>
      </x:c>
      <x:c r="B37" t="str">
        <x:v>2026-09-19</x:v>
      </x:c>
      <x:c r="C37" t="str">
        <x:v>Riverfront Utilities</x:v>
      </x:c>
      <x:c r="D37" t="str">
        <x:v>-$112.49</x:v>
      </x:c>
      <x:c r="E37" t="str">
        <x:v>USD</x:v>
      </x:c>
      <x:c r="F37" t="str">
        <x:v>IT</x:v>
      </x:c>
      <x:c r="G37" t="str">
        <x:v>INV-0072</x:v>
      </x:c>
    </x:row>
    <x:row r="38" ht="20" customHeight="1">
      <x:c r="A38" t="str">
        <x:v>TX-26-0046</x:v>
      </x:c>
      <x:c r="B38" t="str">
        <x:v>2026-09-12</x:v>
      </x:c>
      <x:c r="C38" t="str">
        <x:v>Eastgate Equipment</x:v>
      </x:c>
      <x:c r="D38" t="str">
        <x:v>($111.82)</x:v>
      </x:c>
      <x:c r="E38" t="str">
        <x:v>USD</x:v>
      </x:c>
      <x:c r="F38" t="str">
        <x:v>IT</x:v>
      </x:c>
      <x:c r="G38" t="str">
        <x:v>INV-0195</x:v>
      </x:c>
    </x:row>
    <x:row r="39" ht="20" customHeight="1">
      <x:c r="A39" t="str">
        <x:v>TX-26-0062</x:v>
      </x:c>
      <x:c r="B39" t="str">
        <x:v>2026-09-29</x:v>
      </x:c>
      <x:c r="C39" t="str">
        <x:v>RIVERFRONT UTILITIES</x:v>
      </x:c>
      <x:c r="D39" t="str">
        <x:v>648.04</x:v>
      </x:c>
      <x:c r="E39" t="str">
        <x:v>USD</x:v>
      </x:c>
      <x:c r="F39" t="str">
        <x:v>IT</x:v>
      </x:c>
      <x:c r="G39" t="str">
        <x:v>INV-0263</x:v>
      </x:c>
    </x:row>
    <x:row r="40" ht="20" customHeight="1">
      <x:c r="A40" t="str">
        <x:v>TX-26-0055</x:v>
      </x:c>
      <x:c r="B40" t="str">
        <x:v>2026-09-01</x:v>
      </x:c>
      <x:c r="C40" t="str">
        <x:v>Bluepeak Marketing</x:v>
      </x:c>
      <x:c r="D40" t="str">
        <x:v>1,109.55</x:v>
      </x:c>
      <x:c r="E40" t="str">
        <x:v>USD</x:v>
      </x:c>
      <x:c r="F40" t="str">
        <x:v>mkt </x:v>
      </x:c>
      <x:c r="G40" t="str">
        <x:v>INV-0233</x:v>
      </x:c>
    </x:row>
    <x:row r="41" ht="20" customHeight="1">
      <x:c r="A41" t="str">
        <x:v>TX-26-0002</x:v>
      </x:c>
      <x:c r="B41" t="str">
        <x:v>2026-08-27</x:v>
      </x:c>
      <x:c r="C41" t="str">
        <x:v>CITYLINE TELECOM</x:v>
      </x:c>
      <x:c r="D41" t="str">
        <x:v>134.06</x:v>
      </x:c>
      <x:c r="E41" t="str">
        <x:v>USD</x:v>
      </x:c>
      <x:c r="F41" t="str">
        <x:v>OPS</x:v>
      </x:c>
      <x:c r="G41" t="str">
        <x:v>INV-0008</x:v>
      </x:c>
    </x:row>
    <x:row r="42" ht="20" customHeight="1">
      <x:c r="A42" t="str">
        <x:v>TX-26-0030</x:v>
      </x:c>
      <x:c r="B42" t="str">
        <x:v>09/10/2026</x:v>
      </x:c>
      <x:c r="C42" t="str">
        <x:v>RIVERFRONT UTILITIES</x:v>
      </x:c>
      <x:c r="D42" t="str">
        <x:v>339.58</x:v>
      </x:c>
      <x:c r="E42" t="str">
        <x:v>USD</x:v>
      </x:c>
      <x:c r="F42" t="str">
        <x:v>OPS</x:v>
      </x:c>
      <x:c r="G42" t="str">
        <x:v>INV-0127</x:v>
      </x:c>
    </x:row>
    <x:row r="43" ht="20" customHeight="1">
      <x:c r="A43" t="str">
        <x:v>TX-26-0008</x:v>
      </x:c>
      <x:c r="B43" t="str">
        <x:v>2026-09-03</x:v>
      </x:c>
      <x:c r="C43" t="str">
        <x:v>RIVERFRONT UTILITIES</x:v>
      </x:c>
      <x:c r="D43" t="str">
        <x:v>($276.73)</x:v>
      </x:c>
      <x:c r="E43" t="str">
        <x:v>USD</x:v>
      </x:c>
      <x:c r="F43" t="str">
        <x:v>FIN</x:v>
      </x:c>
      <x:c r="G43" t="str">
        <x:v>INV-0034</x:v>
      </x:c>
    </x:row>
    <x:row r="44" ht="20" customHeight="1">
      <x:c r="A44" t="str">
        <x:v>TX-26-0007</x:v>
      </x:c>
      <x:c r="B44" t="str">
        <x:v>2026-08-20</x:v>
      </x:c>
      <x:c r="C44" t="str">
        <x:v>metro travel </x:v>
      </x:c>
      <x:c r="D44" t="str">
        <x:v>692.89</x:v>
      </x:c>
      <x:c r="E44" t="str">
        <x:v>usd </x:v>
      </x:c>
      <x:c r="F44" t="str">
        <x:v>IT</x:v>
      </x:c>
      <x:c r="G44" t="str">
        <x:v>INV-0029</x:v>
      </x:c>
    </x:row>
    <x:row r="45" ht="20" customHeight="1">
      <x:c r="A45" t="str">
        <x:v>TX-26-0018</x:v>
      </x:c>
      <x:c r="B45" t="str">
        <x:v>08/13/2026</x:v>
      </x:c>
      <x:c r="C45" t="str">
        <x:v>RIVERFRONT UTILITIES</x:v>
      </x:c>
      <x:c r="D45" t="str">
        <x:v>1,210.98</x:v>
      </x:c>
      <x:c r="E45" t="str">
        <x:v>USD</x:v>
      </x:c>
      <x:c r="F45" t="str">
        <x:v>IT</x:v>
      </x:c>
      <x:c r="G45" t="str">
        <x:v>INV-0076</x:v>
      </x:c>
    </x:row>
    <x:row r="46" ht="20" customHeight="1">
      <x:c r="A46" t="str">
        <x:v>TX-26-0056</x:v>
      </x:c>
      <x:c r="B46" t="str">
        <x:v>2026-09-07</x:v>
      </x:c>
      <x:c r="C46" t="str">
        <x:v>RIVERFRONT UTILITIES</x:v>
      </x:c>
      <x:c r="D46" t="str">
        <x:v>$882.23</x:v>
      </x:c>
      <x:c r="E46" t="str">
        <x:v>usd </x:v>
      </x:c>
      <x:c r="F46" t="str">
        <x:v>FIN</x:v>
      </x:c>
      <x:c r="G46" t="str">
        <x:v>INV-0238</x:v>
      </x:c>
    </x:row>
    <x:row r="47" ht="20" customHeight="1">
      <x:c r="A47" t="str">
        <x:v>TX-26-0044</x:v>
      </x:c>
      <x:c r="B47" t="str">
        <x:v>2026-08-19</x:v>
      </x:c>
      <x:c r="C47" t="str">
        <x:v>PINECREST LOGISTICS</x:v>
      </x:c>
      <x:c r="D47" t="str">
        <x:v>$1,394.84</x:v>
      </x:c>
      <x:c r="E47" t="str">
        <x:v>USD</x:v>
      </x:c>
      <x:c r="F47" t="str">
        <x:v>HR</x:v>
      </x:c>
      <x:c r="G47" t="str">
        <x:v>INV-0187</x:v>
      </x:c>
    </x:row>
    <x:row r="48" ht="20" customHeight="1">
      <x:c r="A48" t="str">
        <x:v>TX-26-0018</x:v>
      </x:c>
      <x:c r="B48" t="str">
        <x:v>08/13/2026</x:v>
      </x:c>
      <x:c r="C48" t="str">
        <x:v>RIVERFRONT UTILITIES</x:v>
      </x:c>
      <x:c r="D48" t="str">
        <x:v>1,210.98</x:v>
      </x:c>
      <x:c r="E48" t="str">
        <x:v>USD</x:v>
      </x:c>
      <x:c r="F48" t="str">
        <x:v>IT</x:v>
      </x:c>
      <x:c r="G48" t="str">
        <x:v>INV-0076</x:v>
      </x:c>
    </x:row>
    <x:row r="49" ht="20" customHeight="1">
      <x:c r="A49" t="str">
        <x:v>TX-26-0041</x:v>
      </x:c>
      <x:c r="B49" t="str">
        <x:v>2026-09-24</x:v>
      </x:c>
      <x:c r="C49" t="str">
        <x:v> harbor cloud services </x:v>
      </x:c>
      <x:c r="D49" t="str">
        <x:v> 746.99 </x:v>
      </x:c>
      <x:c r="E49" t="str">
        <x:v>USD</x:v>
      </x:c>
      <x:c r="F49" t="str">
        <x:v>MKT</x:v>
      </x:c>
      <x:c r="G49" t="str">
        <x:v>INV-0174</x:v>
      </x:c>
    </x:row>
    <x:row r="50" ht="20" customHeight="1">
      <x:c r="A50" t="str">
        <x:v>TX-26-0013</x:v>
      </x:c>
      <x:c r="B50" t="str">
        <x:v>2026-09-06</x:v>
      </x:c>
      <x:c r="C50" t="str">
        <x:v>metro travel </x:v>
      </x:c>
      <x:c r="D50" t="str">
        <x:v> 1,334.68 </x:v>
      </x:c>
      <x:c r="E50" t="str">
        <x:v>USD</x:v>
      </x:c>
      <x:c r="F50" t="str">
        <x:v>OPS</x:v>
      </x:c>
      <x:c r="G50" t="str">
        <x:v>INV-0055</x:v>
      </x:c>
    </x:row>
    <x:row r="51" ht="20" customHeight="1">
      <x:c r="A51" t="str">
        <x:v>TX-26-0029</x:v>
      </x:c>
      <x:c r="B51" t="str">
        <x:v>2026-08-28</x:v>
      </x:c>
      <x:c r="C51" t="str">
        <x:v>Cityline Telecom</x:v>
      </x:c>
      <x:c r="D51" t="str">
        <x:v> 530.20 </x:v>
      </x:c>
      <x:c r="E51" t="str">
        <x:v>USD</x:v>
      </x:c>
      <x:c r="F51" t="str">
        <x:v>MKT</x:v>
      </x:c>
      <x:c r="G51" t="str">
        <x:v>INV-0123</x:v>
      </x:c>
    </x:row>
    <x:row r="52" ht="20" customHeight="1">
      <x:c r="A52" t="str">
        <x:v>TX-26-0001</x:v>
      </x:c>
      <x:c r="B52" t="str">
        <x:v>2026-08-22</x:v>
      </x:c>
      <x:c r="C52" t="str">
        <x:v>CITYLINE TELECOM</x:v>
      </x:c>
      <x:c r="D52" t="str">
        <x:v> 1,984.43 </x:v>
      </x:c>
      <x:c r="E52" t="str">
        <x:v>USD</x:v>
      </x:c>
      <x:c r="F52" t="str">
        <x:v>SALES</x:v>
      </x:c>
      <x:c r="G52" t="str">
        <x:v>INV-0004</x:v>
      </x:c>
    </x:row>
    <x:row r="53" ht="20" customHeight="1">
      <x:c r="A53" t="str">
        <x:v>TX-26-0022</x:v>
      </x:c>
      <x:c r="B53" t="str">
        <x:v>2026-08-29</x:v>
      </x:c>
      <x:c r="C53" t="str">
        <x:v>Harbor Cloud Services</x:v>
      </x:c>
      <x:c r="D53" t="str">
        <x:v>1,900.73</x:v>
      </x:c>
      <x:c r="E53" t="str">
        <x:v>USD</x:v>
      </x:c>
      <x:c r="F53" t="str">
        <x:v>ops </x:v>
      </x:c>
      <x:c r="G53" t="str">
        <x:v>INV-0093</x:v>
      </x:c>
    </x:row>
    <x:row r="54" ht="20" customHeight="1">
      <x:c r="A54" t="str">
        <x:v>TX-26-0039</x:v>
      </x:c>
      <x:c r="B54" t="str">
        <x:v>09/12/2026</x:v>
      </x:c>
      <x:c r="C54" t="str">
        <x:v> NORTHSTAR OFFICE SUPPLIES </x:v>
      </x:c>
      <x:c r="D54" t="str">
        <x:v>1,718.47</x:v>
      </x:c>
      <x:c r="E54" t="str">
        <x:v>USD</x:v>
      </x:c>
      <x:c r="F54" t="str">
        <x:v>SALES</x:v>
      </x:c>
      <x:c r="G54" t="str">
        <x:v>INV-0165</x:v>
      </x:c>
    </x:row>
    <x:row r="55" ht="20" customHeight="1">
      <x:c r="A55" t="str">
        <x:v>TX-26-0003</x:v>
      </x:c>
      <x:c r="B55" t="str">
        <x:v>09/11/2026</x:v>
      </x:c>
      <x:c r="C55" t="str">
        <x:v>Eastgate Equipment</x:v>
      </x:c>
      <x:c r="D55" t="str">
        <x:v>362.21</x:v>
      </x:c>
      <x:c r="E55" t="str">
        <x:v>USD</x:v>
      </x:c>
      <x:c r="F55" t="str">
        <x:v>FIN</x:v>
      </x:c>
      <x:c r="G55" t="str">
        <x:v>INV-0012</x:v>
      </x:c>
    </x:row>
    <x:row r="56" ht="20" customHeight="1">
      <x:c r="A56" t="str">
        <x:v>TX-26-0053</x:v>
      </x:c>
      <x:c r="B56" t="str">
        <x:v>2026-08-12</x:v>
      </x:c>
      <x:c r="C56" t="str">
        <x:v>northstar office supplies</x:v>
      </x:c>
      <x:c r="D56" t="str">
        <x:v> 350.30 </x:v>
      </x:c>
      <x:c r="E56" t="str">
        <x:v>USD</x:v>
      </x:c>
      <x:c r="F56" t="str">
        <x:v>IT</x:v>
      </x:c>
      <x:c r="G56" t="str">
        <x:v>INV-0225</x:v>
      </x:c>
    </x:row>
    <x:row r="57" ht="20" customHeight="1">
      <x:c r="A57" t="str">
        <x:v>TX-26-0026</x:v>
      </x:c>
      <x:c r="B57" t="str">
        <x:v>2026-09-18</x:v>
      </x:c>
      <x:c r="C57" t="str">
        <x:v> harbor cloud services </x:v>
      </x:c>
      <x:c r="D57" t="str">
        <x:v>1,080.83</x:v>
      </x:c>
      <x:c r="E57" t="str">
        <x:v>USD</x:v>
      </x:c>
      <x:c r="F57" t="str">
        <x:v>SALES</x:v>
      </x:c>
      <x:c r="G57" t="str">
        <x:v>INV-0110</x:v>
      </x:c>
    </x:row>
    <x:row r="58" ht="20" customHeight="1">
      <x:c r="A58" t="str">
        <x:v>TX-26-0009</x:v>
      </x:c>
      <x:c r="B58" t="str">
        <x:v>09/23/2026</x:v>
      </x:c>
      <x:c r="C58" t="str">
        <x:v>Pinecrest Logistics</x:v>
      </x:c>
      <x:c r="D58" t="str">
        <x:v> 1,294.18 </x:v>
      </x:c>
      <x:c r="E58" t="str">
        <x:v>USD</x:v>
      </x:c>
      <x:c r="F58" t="str">
        <x:v>MKT</x:v>
      </x:c>
      <x:c r="G58" t="str">
        <x:v>INV-0038</x:v>
      </x:c>
    </x:row>
    <x:row r="59" ht="20" customHeight="1">
      <x:c r="A59" t="str">
        <x:v>TX-26-0008</x:v>
      </x:c>
      <x:c r="B59" t="str">
        <x:v>2026-09-03</x:v>
      </x:c>
      <x:c r="C59" t="str">
        <x:v>RIVERFRONT UTILITIES</x:v>
      </x:c>
      <x:c r="D59" t="str">
        <x:v>($276.73)</x:v>
      </x:c>
      <x:c r="E59" t="str">
        <x:v>USD</x:v>
      </x:c>
      <x:c r="F59" t="str">
        <x:v>FIN</x:v>
      </x:c>
      <x:c r="G59" t="str">
        <x:v>INV-0034</x:v>
      </x:c>
    </x:row>
    <x:row r="60" ht="20" customHeight="1">
      <x:c r="A60" t="str">
        <x:v>TX-26-0010</x:v>
      </x:c>
      <x:c r="B60" t="str">
        <x:v>2026-09-12</x:v>
      </x:c>
      <x:c r="C60" t="str">
        <x:v>PINECREST LOGISTICS</x:v>
      </x:c>
      <x:c r="D60" t="str">
        <x:v>1,695.99</x:v>
      </x:c>
      <x:c r="E60" t="str">
        <x:v>USD</x:v>
      </x:c>
      <x:c r="F60" t="str">
        <x:v>IT</x:v>
      </x:c>
      <x:c r="G60" t="str">
        <x:v>INV-0042</x:v>
      </x:c>
    </x:row>
    <x:row r="61" ht="20" customHeight="1">
      <x:c r="A61" t="str">
        <x:v>TX-26-0019</x:v>
      </x:c>
      <x:c r="B61" t="str">
        <x:v>2026-08-14</x:v>
      </x:c>
      <x:c r="C61" t="str">
        <x:v>Pinecrest Logistics</x:v>
      </x:c>
      <x:c r="D61" t="str">
        <x:v>1,433.64</x:v>
      </x:c>
      <x:c r="E61" t="str">
        <x:v>USD</x:v>
      </x:c>
      <x:c r="F61" t="str">
        <x:v>FIN</x:v>
      </x:c>
      <x:c r="G61" t="str">
        <x:v>INV-0080</x:v>
      </x:c>
    </x:row>
    <x:row r="62" ht="20" customHeight="1">
      <x:c r="A62" t="str">
        <x:v>TX-26-0006</x:v>
      </x:c>
      <x:c r="B62" t="str">
        <x:v>08/13/2026</x:v>
      </x:c>
      <x:c r="C62" t="str">
        <x:v>Eastgate Equipment</x:v>
      </x:c>
      <x:c r="D62" t="str">
        <x:v>135.70</x:v>
      </x:c>
      <x:c r="E62" t="str">
        <x:v>USD</x:v>
      </x:c>
      <x:c r="F62" t="str">
        <x:v>SALES</x:v>
      </x:c>
      <x:c r="G62" t="str">
        <x:v>INV-0025</x:v>
      </x:c>
    </x:row>
    <x:row r="63" ht="20" customHeight="1">
      <x:c r="A63" t="str">
        <x:v>TX-26-0047</x:v>
      </x:c>
      <x:c r="B63" t="str">
        <x:v>2026-08-18</x:v>
      </x:c>
      <x:c r="C63" t="str">
        <x:v> BLUEPEAK MARKETING </x:v>
      </x:c>
      <x:c r="D63" t="str">
        <x:v>1,945.16</x:v>
      </x:c>
      <x:c r="E63" t="str">
        <x:v>USD</x:v>
      </x:c>
      <x:c r="F63" t="str">
        <x:v>MKT</x:v>
      </x:c>
      <x:c r="G63" t="str">
        <x:v>INV-0199</x:v>
      </x:c>
    </x:row>
    <x:row r="64" ht="20" customHeight="1">
      <x:c r="A64" t="str">
        <x:v>TX-26-0048</x:v>
      </x:c>
      <x:c r="B64" t="str">
        <x:v>08/31/2026</x:v>
      </x:c>
      <x:c r="C64" t="str">
        <x:v>CITYLINE TELECOM</x:v>
      </x:c>
      <x:c r="D64" t="str">
        <x:v>$523.62</x:v>
      </x:c>
      <x:c r="E64" t="str">
        <x:v>USD</x:v>
      </x:c>
      <x:c r="F64" t="str">
        <x:v>MKT</x:v>
      </x:c>
      <x:c r="G64" t="str">
        <x:v>INV-0204</x:v>
      </x:c>
    </x:row>
    <x:row r="65" ht="20" customHeight="1">
      <x:c r="A65" t="str">
        <x:v>TX-26-0024</x:v>
      </x:c>
      <x:c r="B65" t="str">
        <x:v>08/17/2026</x:v>
      </x:c>
      <x:c r="C65" t="str">
        <x:v>Cityline Telecom</x:v>
      </x:c>
      <x:c r="D65" t="str">
        <x:v>$253.69</x:v>
      </x:c>
      <x:c r="E65" t="str">
        <x:v>EUR</x:v>
      </x:c>
      <x:c r="F65" t="str">
        <x:v>SALES</x:v>
      </x:c>
      <x:c r="G65" t="str">
        <x:v>INV-0102</x:v>
      </x:c>
    </x:row>
    <x:row r="66" ht="20" customHeight="1">
      <x:c r="A66" t="str">
        <x:v>TX-26-0028</x:v>
      </x:c>
      <x:c r="B66" t="str">
        <x:v>2026-08-17</x:v>
      </x:c>
      <x:c r="C66" t="str">
        <x:v>eastgate equipment</x:v>
      </x:c>
      <x:c r="D66" t="str">
        <x:v>$1,346.56</x:v>
      </x:c>
      <x:c r="E66" t="str">
        <x:v>usd </x:v>
      </x:c>
      <x:c r="F66" t="str">
        <x:v>MKT</x:v>
      </x:c>
      <x:c r="G66" t="str">
        <x:v>INV-0119</x:v>
      </x:c>
    </x:row>
    <x:row r="67" ht="20" customHeight="1">
      <x:c r="A67" t="str">
        <x:v>TX-26-0027</x:v>
      </x:c>
      <x:c r="B67" t="str">
        <x:v>09/22/2026</x:v>
      </x:c>
      <x:c r="C67" t="str">
        <x:v> BLUEPEAK MARKETING </x:v>
      </x:c>
      <x:c r="D67" t="str">
        <x:v>1,830.76</x:v>
      </x:c>
      <x:c r="E67" t="str">
        <x:v>USD</x:v>
      </x:c>
      <x:c r="F67" t="str">
        <x:v>SALES</x:v>
      </x:c>
      <x:c r="G67" t="str">
        <x:v>INV-0114</x:v>
      </x:c>
    </x:row>
    <x:row r="68" ht="20" customHeight="1">
      <x:c r="A68" t="str">
        <x:v>TX-26-0038</x:v>
      </x:c>
      <x:c r="B68" t="str">
        <x:v>2026-09-28</x:v>
      </x:c>
      <x:c r="C68" t="str">
        <x:v> BLUEPEAK MARKETING </x:v>
      </x:c>
      <x:c r="D68" t="str">
        <x:v>719.02</x:v>
      </x:c>
      <x:c r="E68" t="str">
        <x:v>USD</x:v>
      </x:c>
      <x:c r="F68" t="str">
        <x:v>OPS</x:v>
      </x:c>
      <x:c r="G68" t="str">
        <x:v>INV-0161</x:v>
      </x:c>
    </x:row>
    <x:row r="69" ht="20" customHeight="1">
      <x:c r="A69" t="str">
        <x:v>TX-26-0051</x:v>
      </x:c>
      <x:c r="B69" t="str">
        <x:v>09/26/2026</x:v>
      </x:c>
      <x:c r="C69" t="str">
        <x:v> harbor cloud services </x:v>
      </x:c>
      <x:c r="D69" t="str">
        <x:v>794.61</x:v>
      </x:c>
      <x:c r="E69" t="str">
        <x:v>USD</x:v>
      </x:c>
      <x:c r="F69" t="str">
        <x:v>SALES</x:v>
      </x:c>
      <x:c r="G69" t="str">
        <x:v>INV-0216</x:v>
      </x:c>
    </x:row>
    <x:row r="70" ht="20" customHeight="1">
      <x:c r="A70" t="str">
        <x:v>TX-26-0050</x:v>
      </x:c>
      <x:c r="B70" t="str">
        <x:v>2026-09-07</x:v>
      </x:c>
      <x:c r="C70" t="str">
        <x:v> BLUEPEAK MARKETING </x:v>
      </x:c>
      <x:c r="D70" t="str">
        <x:v>867.33</x:v>
      </x:c>
      <x:c r="E70" t="str">
        <x:v>USD</x:v>
      </x:c>
      <x:c r="F70" t="str">
        <x:v>IT</x:v>
      </x:c>
      <x:c r="G70" t="str">
        <x:v>INV-0212</x:v>
      </x:c>
    </x:row>
    <x:row r="71" ht="20" customHeight="1">
      <x:c r="A71" t="str">
        <x:v>TX-26-0023</x:v>
      </x:c>
      <x:c r="B71" t="str">
        <x:v>2026-09-07</x:v>
      </x:c>
      <x:c r="C71" t="str">
        <x:v> NORTHSTAR OFFICE SUPPLIES </x:v>
      </x:c>
      <x:c r="D71" t="str">
        <x:v>1,748.20</x:v>
      </x:c>
      <x:c r="E71" t="str">
        <x:v>USD</x:v>
      </x:c>
      <x:c r="F71" t="str">
        <x:v>IT</x:v>
      </x:c>
      <x:c r="G71" t="str">
        <x:v>INV-0097</x:v>
      </x:c>
    </x:row>
    <x:row r="72" ht="20" customHeight="1">
      <x:c r="A72" t="str">
        <x:v>TX-26-0052</x:v>
      </x:c>
      <x:c r="B72" t="str">
        <x:v>2026-09-05</x:v>
      </x:c>
      <x:c r="C72" t="str">
        <x:v>metro travel </x:v>
      </x:c>
      <x:c r="D72" t="str">
        <x:v>$1,603.77</x:v>
      </x:c>
      <x:c r="E72" t="str">
        <x:v>USD</x:v>
      </x:c>
      <x:c r="F72" t="str">
        <x:v>SALES</x:v>
      </x:c>
      <x:c r="G72" t="str">
        <x:v>INV-0221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33" hidden="0" customWidth="1"/>
    <x:col min="3" max="3" width="5" hidden="0" customWidth="1"/>
    <x:col min="4" max="4" width="24" hidden="0" customWidth="1"/>
    <x:col min="5" max="5" width="8" hidden="0" customWidth="1"/>
  </x:cols>
  <x:sheetData>
    <x:row r="1" ht="32" customHeight="1">
      <x:c r="A1" s="4" t="str">
        <x:v>AUTHORIZED LOOKUPS</x:v>
      </x:c>
      <x:c r="B1" s="4"/>
      <x:c r="C1" s="4"/>
      <x:c r="D1" s="4"/>
      <x:c r="E1" s="4"/>
      <x:c r="F1" s="4"/>
    </x:row>
    <x:row r="2" ht="28" customHeight="1">
      <x:c r="A2" s="10" t="str">
        <x:v>Canonical vendor names and permitted cost-centre codes.</x:v>
      </x:c>
      <x:c r="B2" s="10"/>
      <x:c r="C2" s="10"/>
      <x:c r="D2" s="10"/>
      <x:c r="E2" s="10"/>
      <x:c r="F2" s="10"/>
    </x:row>
    <x:row r="4" ht="31" customHeight="1">
      <x:c r="A4" s="27" t="str">
        <x:v>Normalized vendor key</x:v>
      </x:c>
      <x:c r="B4" s="27" t="str">
        <x:v>Reporting vendor</x:v>
      </x:c>
      <x:c r="D4" s="27" t="str">
        <x:v>Valid cost centres</x:v>
      </x:c>
    </x:row>
    <x:row r="5">
      <x:c r="A5" t="str">
        <x:v>NORTHSTAR OFFICE SUPPLIES</x:v>
      </x:c>
      <x:c r="B5" t="str">
        <x:v>Northstar Office Supplies</x:v>
      </x:c>
      <x:c r="D5" t="str">
        <x:v>OPS</x:v>
      </x:c>
    </x:row>
    <x:row r="6">
      <x:c r="A6" t="str">
        <x:v>HARBOR CLOUD SERVICES</x:v>
      </x:c>
      <x:c r="B6" t="str">
        <x:v>Harbor Cloud Services</x:v>
      </x:c>
      <x:c r="D6" t="str">
        <x:v>FIN</x:v>
      </x:c>
    </x:row>
    <x:row r="7">
      <x:c r="A7" t="str">
        <x:v>METRO TRAVEL</x:v>
      </x:c>
      <x:c r="B7" t="str">
        <x:v>Metro Travel</x:v>
      </x:c>
      <x:c r="D7" t="str">
        <x:v>SALES</x:v>
      </x:c>
    </x:row>
    <x:row r="8">
      <x:c r="A8" t="str">
        <x:v>RIVERFRONT UTILITIES</x:v>
      </x:c>
      <x:c r="B8" t="str">
        <x:v>Riverfront Utilities</x:v>
      </x:c>
      <x:c r="D8" t="str">
        <x:v>MKT</x:v>
      </x:c>
    </x:row>
    <x:row r="9">
      <x:c r="A9" t="str">
        <x:v>PINECREST LOGISTICS</x:v>
      </x:c>
      <x:c r="B9" t="str">
        <x:v>Pinecrest Logistics</x:v>
      </x:c>
      <x:c r="D9" t="str">
        <x:v>IT</x:v>
      </x:c>
    </x:row>
    <x:row r="10">
      <x:c r="A10" t="str">
        <x:v>BLUEPEAK MARKETING</x:v>
      </x:c>
      <x:c r="B10" t="str">
        <x:v>Bluepeak Marketing</x:v>
      </x:c>
    </x:row>
    <x:row r="11">
      <x:c r="A11" t="str">
        <x:v>CITYLINE TELECOM</x:v>
      </x:c>
      <x:c r="B11" t="str">
        <x:v>Cityline Telecom</x:v>
      </x:c>
    </x:row>
    <x:row r="12">
      <x:c r="A12" t="str">
        <x:v>EASTGATE EQUIPMENT</x:v>
      </x:c>
      <x:c r="B12" t="str">
        <x:v>Eastgate Equipment</x:v>
      </x:c>
    </x:row>
    <x:row r="17" ht="25" customHeight="1">
      <x:c r="A17" s="33" t="str">
        <x:v>Missing master-data matches must be investigated, not guessed.</x:v>
      </x:c>
      <x:c r="B17" s="33"/>
      <x:c r="C17" s="33"/>
      <x:c r="D17" s="33"/>
      <x:c r="E17" s="33"/>
      <x:c r="F17" s="33"/>
    </x:row>
  </x:sheetData>
  <x:mergeCells>
    <x:mergeCell ref="A1:F1"/>
    <x:mergeCell ref="A2:F2"/>
    <x:mergeCell ref="A17:F17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19" hidden="0" customWidth="1"/>
    <x:col min="2" max="2" width="20" hidden="0" customWidth="1"/>
    <x:col min="3" max="3" width="31" hidden="0" customWidth="1"/>
    <x:col min="4" max="4" width="20" hidden="0" customWidth="1"/>
    <x:col min="5" max="5" width="16" hidden="0" customWidth="1"/>
    <x:col min="6" max="6" width="18" hidden="0" customWidth="1"/>
    <x:col min="7" max="7" width="19" hidden="0" customWidth="1"/>
    <x:col min="8" max="8" width="28" hidden="0" customWidth="1"/>
    <x:col min="9" max="9" width="16" hidden="0" customWidth="1"/>
    <x:col min="10" max="10" width="14" hidden="0" customWidth="1"/>
    <x:col min="11" max="11" width="19" hidden="0" customWidth="1"/>
    <x:col min="12" max="12" width="15" hidden="0" customWidth="1"/>
    <x:col min="13" max="13" width="15" hidden="0" customWidth="1"/>
    <x:col min="14" max="14" width="15" hidden="0" customWidth="1"/>
    <x:col min="15" max="15" width="19" hidden="0" customWidth="1"/>
    <x:col min="16" max="16" width="20" hidden="0" customWidth="1"/>
    <x:col min="17" max="17" width="23" hidden="0" customWidth="1"/>
  </x:cols>
  <x:sheetData>
    <x:row r="1" ht="32" customHeight="1">
      <x:c r="A1" s="4" t="str">
        <x:v>WORKING PAPER  |  EXPENSE LEDGER QUALITY CONTROL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28" customHeight="1">
      <x:c r="A2" s="10" t="str">
        <x:v>Columns A:G preserve source data. Create cleaned fields H:Q; do not silently discard exceptions.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</x:row>
    <x:row r="4" ht="31" customHeight="1">
      <x:c r="A4" s="36" t="str">
        <x:v>Entry ID</x:v>
      </x:c>
      <x:c r="B4" s="36" t="str">
        <x:v>Posting date (raw)</x:v>
      </x:c>
      <x:c r="C4" s="36" t="str">
        <x:v>Vendor (raw)</x:v>
      </x:c>
      <x:c r="D4" s="36" t="str">
        <x:v>Amount (raw)</x:v>
      </x:c>
      <x:c r="E4" s="36" t="str">
        <x:v>Currency (raw)</x:v>
      </x:c>
      <x:c r="F4" s="36" t="str">
        <x:v>Cost centre (raw)</x:v>
      </x:c>
      <x:c r="G4" s="36" t="str">
        <x:v>Invoice reference</x:v>
      </x:c>
      <x:c r="H4" s="38" t="str">
        <x:v>Canonical vendor</x:v>
      </x:c>
      <x:c r="I4" s="38" t="str">
        <x:v>Parsed date</x:v>
      </x:c>
      <x:c r="J4" s="38" t="str">
        <x:v>Date check</x:v>
      </x:c>
      <x:c r="K4" s="38" t="str">
        <x:v>Parsed amount USD</x:v>
      </x:c>
      <x:c r="L4" s="38" t="str">
        <x:v>Amount check</x:v>
      </x:c>
      <x:c r="M4" s="38" t="str">
        <x:v>Currency</x:v>
      </x:c>
      <x:c r="N4" s="38" t="str">
        <x:v>Cost centre</x:v>
      </x:c>
      <x:c r="O4" s="38" t="str">
        <x:v>Row signature</x:v>
      </x:c>
      <x:c r="P4" s="38" t="str">
        <x:v>ID decision</x:v>
      </x:c>
      <x:c r="Q4" s="38" t="str">
        <x:v>Final status</x:v>
      </x:c>
    </x:row>
    <x:row r="5" ht="20" customHeight="1">
      <x:c r="A5" t="str">
        <x:v>TX-26-0025</x:v>
      </x:c>
      <x:c r="B5" t="str">
        <x:v>2026-08-16</x:v>
      </x:c>
      <x:c r="C5" t="str">
        <x:v>CITYLINE TELECOM</x:v>
      </x:c>
      <x:c r="D5" t="str">
        <x:v> 1,486.61 </x:v>
      </x:c>
      <x:c r="E5" t="str">
        <x:v>USD</x:v>
      </x:c>
      <x:c r="F5" t="str">
        <x:v>SALES</x:v>
      </x:c>
      <x:c r="G5" t="str">
        <x:v>INV-0106</x:v>
      </x:c>
      <x:c r="H5" t="str">
        <x:f>IFERROR(_xlfn.XLOOKUP(UPPER(TRIM(C5)),LOOKUPS!$A$5:$A$12,LOOKUPS!$B$5:$B$12,""),"")</x:f>
        <x:v>Cityline Telecom</x:v>
      </x:c>
      <x:c r="I5" s="40" t="n">
        <x:f>IFERROR(IF(MID(TRIM(B5),5,1)="-",DATE(VALUE(LEFT(TRIM(B5),4)),VALUE(MID(TRIM(B5),6,2)),VALUE(RIGHT(TRIM(B5),2))),DATE(VALUE(RIGHT(TRIM(B5),4)),VALUE(LEFT(TRIM(B5),2)),VALUE(MID(TRIM(B5),4,2)))),"")</x:f>
        <x:v>46250</x:v>
      </x:c>
      <x:c r="J5" t="str">
        <x:f>IF(I5="","REVIEW",IF(MID(TRIM(B5),5,1)="-",IF(TEXT(I5,"yyyy-mm-dd")=TRIM(B5),"OK","REVIEW"),IF(TEXT(I5,"mm/dd/yyyy")=TRIM(B5),"OK","REVIEW")))</x:f>
        <x:v>OK</x:v>
      </x:c>
      <x:c r="K5" s="42" t="n">
        <x:f>IFERROR(IF(LEFT(TRIM(D5),1)="(",-_xlfn.NUMBERVALUE(MID(IF(ISNUMBER(SEARCH("$",TRIM(D5))),SUBSTITUTE(TRIM(D5),"$",""),TRIM(D5)),2,LEN(IF(ISNUMBER(SEARCH("$",TRIM(D5))),SUBSTITUTE(TRIM(D5),"$",""),TRIM(D5)))-2),".",","),_xlfn.NUMBERVALUE(IF(ISNUMBER(SEARCH("$",TRIM(D5))),SUBSTITUTE(TRIM(D5),"$",""),TRIM(D5)),".",",")),"")</x:f>
        <x:v>1486.61</x:v>
      </x:c>
      <x:c r="L5" t="str">
        <x:f>IF(ISNUMBER(K5),"OK","REVIEW")</x:f>
        <x:v>OK</x:v>
      </x:c>
      <x:c r="M5" t="str">
        <x:f>UPPER(TRIM(E5))</x:f>
        <x:v>USD</x:v>
      </x:c>
      <x:c r="N5" t="str">
        <x:f>UPPER(TRIM(F5))</x:f>
        <x:v>SALES</x:v>
      </x:c>
      <x:c r="O5" t="str">
        <x:f>A5&amp;"|"&amp;B5&amp;"|"&amp;C5&amp;"|"&amp;D5&amp;"|"&amp;E5&amp;"|"&amp;F5&amp;"|"&amp;G5</x:f>
        <x:v>TX-26-0025|2026-08-16|CITYLINE TELECOM| 1,486.61 |USD|SALES|INV-0106</x:v>
      </x:c>
      <x:c r="P5" t="str">
        <x:f>IF(COUNTIF($A$5:$A$72,A5)=1,"UNIQUE",IF(COUNTIFS($A$5:$A$72,A5,$O$5:$O$72,O5)=COUNTIF($A$5:$A$72,A5),IF(COUNTIF($A$5:A5,A5)=1,"KEEP FIRST","EXCLUDE COPY"),"REVIEW ID"))</x:f>
        <x:v>UNIQUE</x:v>
      </x:c>
      <x:c r="Q5" t="str">
        <x:f>IF(P5="EXCLUDE COPY","EXCLUDE COPY",IF(P5="REVIEW ID","REVIEW ID",IF(J5&lt;&gt;"OK","REVIEW DATE",IF(L5&lt;&gt;"OK","REVIEW AMOUNT",IF(H5="","REVIEW VENDOR",IF(M5&lt;&gt;"USD","REVIEW CURRENCY",IF(COUNTIF(LOOKUPS!$D$5:$D$9,N5)=0,"REVIEW CENTER","READY")))))))</x:f>
        <x:v>READY</x:v>
      </x:c>
      <x:c r="S5"/>
    </x:row>
    <x:row r="6" ht="20" customHeight="1">
      <x:c r="A6" t="str">
        <x:v>TX-26-0054</x:v>
      </x:c>
      <x:c r="B6" t="str">
        <x:v>08/15/2026</x:v>
      </x:c>
      <x:c r="C6" t="str">
        <x:v>bluepeak marketing</x:v>
      </x:c>
      <x:c r="D6" t="str">
        <x:v>1,999.00</x:v>
      </x:c>
      <x:c r="E6" t="str">
        <x:v>USD</x:v>
      </x:c>
      <x:c r="F6" t="str">
        <x:v>SALES</x:v>
      </x:c>
      <x:c r="G6" t="str">
        <x:v>INV-0229</x:v>
      </x:c>
      <x:c r="H6" t="str">
        <x:f>IFERROR(_xlfn.XLOOKUP(UPPER(TRIM(C6)),LOOKUPS!$A$5:$A$12,LOOKUPS!$B$5:$B$12,""),"")</x:f>
        <x:v>Bluepeak Marketing</x:v>
      </x:c>
      <x:c r="I6" s="40" t="n">
        <x:f>IFERROR(IF(MID(TRIM(B6),5,1)="-",DATE(VALUE(LEFT(TRIM(B6),4)),VALUE(MID(TRIM(B6),6,2)),VALUE(RIGHT(TRIM(B6),2))),DATE(VALUE(RIGHT(TRIM(B6),4)),VALUE(LEFT(TRIM(B6),2)),VALUE(MID(TRIM(B6),4,2)))),"")</x:f>
        <x:v>46249</x:v>
      </x:c>
      <x:c r="J6" t="str">
        <x:f>IF(I6="","REVIEW",IF(MID(TRIM(B6),5,1)="-",IF(TEXT(I6,"yyyy-mm-dd")=TRIM(B6),"OK","REVIEW"),IF(TEXT(I6,"mm/dd/yyyy")=TRIM(B6),"OK","REVIEW")))</x:f>
        <x:v>OK</x:v>
      </x:c>
      <x:c r="K6" s="42" t="n">
        <x:f>IFERROR(IF(LEFT(TRIM(D6),1)="(",-_xlfn.NUMBERVALUE(MID(IF(ISNUMBER(SEARCH("$",TRIM(D6))),SUBSTITUTE(TRIM(D6),"$",""),TRIM(D6)),2,LEN(IF(ISNUMBER(SEARCH("$",TRIM(D6))),SUBSTITUTE(TRIM(D6),"$",""),TRIM(D6)))-2),".",","),_xlfn.NUMBERVALUE(IF(ISNUMBER(SEARCH("$",TRIM(D6))),SUBSTITUTE(TRIM(D6),"$",""),TRIM(D6)),".",",")),"")</x:f>
        <x:v>1999</x:v>
      </x:c>
      <x:c r="L6" t="str">
        <x:f>IF(ISNUMBER(K6),"OK","REVIEW")</x:f>
        <x:v>OK</x:v>
      </x:c>
      <x:c r="M6" t="str">
        <x:f>UPPER(TRIM(E6))</x:f>
        <x:v>USD</x:v>
      </x:c>
      <x:c r="N6" t="str">
        <x:f>UPPER(TRIM(F6))</x:f>
        <x:v>SALES</x:v>
      </x:c>
      <x:c r="O6" t="str">
        <x:f>A6&amp;"|"&amp;B6&amp;"|"&amp;C6&amp;"|"&amp;D6&amp;"|"&amp;E6&amp;"|"&amp;F6&amp;"|"&amp;G6</x:f>
        <x:v>TX-26-0054|08/15/2026|bluepeak marketing|1,999.00|USD|SALES|INV-0229</x:v>
      </x:c>
      <x:c r="P6" t="str">
        <x:f>IF(COUNTIF($A$5:$A$72,A6)=1,"UNIQUE",IF(COUNTIFS($A$5:$A$72,A6,$O$5:$O$72,O6)=COUNTIF($A$5:$A$72,A6),IF(COUNTIF($A$5:A6,A6)=1,"KEEP FIRST","EXCLUDE COPY"),"REVIEW ID"))</x:f>
        <x:v>UNIQUE</x:v>
      </x:c>
      <x:c r="Q6" t="str">
        <x:f>IF(P6="EXCLUDE COPY","EXCLUDE COPY",IF(P6="REVIEW ID","REVIEW ID",IF(J6&lt;&gt;"OK","REVIEW DATE",IF(L6&lt;&gt;"OK","REVIEW AMOUNT",IF(H6="","REVIEW VENDOR",IF(M6&lt;&gt;"USD","REVIEW CURRENCY",IF(COUNTIF(LOOKUPS!$D$5:$D$9,N6)=0,"REVIEW CENTER","READY")))))))</x:f>
        <x:v>READY</x:v>
      </x:c>
      <x:c r="S6"/>
    </x:row>
    <x:row r="7" ht="20" customHeight="1">
      <x:c r="A7" t="str">
        <x:v>TX-26-0031</x:v>
      </x:c>
      <x:c r="B7" t="str">
        <x:v>2026-08-07</x:v>
      </x:c>
      <x:c r="C7" t="str">
        <x:v>Harbor Cloud Services</x:v>
      </x:c>
      <x:c r="D7" t="str">
        <x:v>-$221.27</x:v>
      </x:c>
      <x:c r="E7" t="str">
        <x:v>USD</x:v>
      </x:c>
      <x:c r="F7" t="str">
        <x:v>FIN</x:v>
      </x:c>
      <x:c r="G7" t="str">
        <x:v>INV-0131</x:v>
      </x:c>
      <x:c r="H7" t="str">
        <x:f>IFERROR(_xlfn.XLOOKUP(UPPER(TRIM(C7)),LOOKUPS!$A$5:$A$12,LOOKUPS!$B$5:$B$12,""),"")</x:f>
        <x:v>Harbor Cloud Services</x:v>
      </x:c>
      <x:c r="I7" s="40" t="n">
        <x:f>IFERROR(IF(MID(TRIM(B7),5,1)="-",DATE(VALUE(LEFT(TRIM(B7),4)),VALUE(MID(TRIM(B7),6,2)),VALUE(RIGHT(TRIM(B7),2))),DATE(VALUE(RIGHT(TRIM(B7),4)),VALUE(LEFT(TRIM(B7),2)),VALUE(MID(TRIM(B7),4,2)))),"")</x:f>
        <x:v>46241</x:v>
      </x:c>
      <x:c r="J7" t="str">
        <x:f>IF(I7="","REVIEW",IF(MID(TRIM(B7),5,1)="-",IF(TEXT(I7,"yyyy-mm-dd")=TRIM(B7),"OK","REVIEW"),IF(TEXT(I7,"mm/dd/yyyy")=TRIM(B7),"OK","REVIEW")))</x:f>
        <x:v>OK</x:v>
      </x:c>
      <x:c r="K7" s="42" t="n">
        <x:f>IFERROR(IF(LEFT(TRIM(D7),1)="(",-_xlfn.NUMBERVALUE(MID(IF(ISNUMBER(SEARCH("$",TRIM(D7))),SUBSTITUTE(TRIM(D7),"$",""),TRIM(D7)),2,LEN(IF(ISNUMBER(SEARCH("$",TRIM(D7))),SUBSTITUTE(TRIM(D7),"$",""),TRIM(D7)))-2),".",","),_xlfn.NUMBERVALUE(IF(ISNUMBER(SEARCH("$",TRIM(D7))),SUBSTITUTE(TRIM(D7),"$",""),TRIM(D7)),".",",")),"")</x:f>
        <x:v>-221.27</x:v>
      </x:c>
      <x:c r="L7" t="str">
        <x:f>IF(ISNUMBER(K7),"OK","REVIEW")</x:f>
        <x:v>OK</x:v>
      </x:c>
      <x:c r="M7" t="str">
        <x:f>UPPER(TRIM(E7))</x:f>
        <x:v>USD</x:v>
      </x:c>
      <x:c r="N7" t="str">
        <x:f>UPPER(TRIM(F7))</x:f>
        <x:v>FIN</x:v>
      </x:c>
      <x:c r="O7" t="str">
        <x:f>A7&amp;"|"&amp;B7&amp;"|"&amp;C7&amp;"|"&amp;D7&amp;"|"&amp;E7&amp;"|"&amp;F7&amp;"|"&amp;G7</x:f>
        <x:v>TX-26-0031|2026-08-07|Harbor Cloud Services|-$221.27|USD|FIN|INV-0131</x:v>
      </x:c>
      <x:c r="P7" t="str">
        <x:f>IF(COUNTIF($A$5:$A$72,A7)=1,"UNIQUE",IF(COUNTIFS($A$5:$A$72,A7,$O$5:$O$72,O7)=COUNTIF($A$5:$A$72,A7),IF(COUNTIF($A$5:A7,A7)=1,"KEEP FIRST","EXCLUDE COPY"),"REVIEW ID"))</x:f>
        <x:v>UNIQUE</x:v>
      </x:c>
      <x:c r="Q7" t="str">
        <x:f>IF(P7="EXCLUDE COPY","EXCLUDE COPY",IF(P7="REVIEW ID","REVIEW ID",IF(J7&lt;&gt;"OK","REVIEW DATE",IF(L7&lt;&gt;"OK","REVIEW AMOUNT",IF(H7="","REVIEW VENDOR",IF(M7&lt;&gt;"USD","REVIEW CURRENCY",IF(COUNTIF(LOOKUPS!$D$5:$D$9,N7)=0,"REVIEW CENTER","READY")))))))</x:f>
        <x:v>READY</x:v>
      </x:c>
      <x:c r="S7"/>
    </x:row>
    <x:row r="8" ht="20" customHeight="1">
      <x:c r="A8" t="str">
        <x:v>TX-26-0016</x:v>
      </x:c>
      <x:c r="B8" t="str">
        <x:v>2026-08-04</x:v>
      </x:c>
      <x:c r="C8" t="str">
        <x:v>METRO TRAVEL</x:v>
      </x:c>
      <x:c r="D8" t="str">
        <x:v>$661.77</x:v>
      </x:c>
      <x:c r="E8" t="str">
        <x:v>USD</x:v>
      </x:c>
      <x:c r="F8" t="str">
        <x:v>OPS</x:v>
      </x:c>
      <x:c r="G8" t="str">
        <x:v>INV-0068</x:v>
      </x:c>
      <x:c r="H8" t="str">
        <x:f>IFERROR(_xlfn.XLOOKUP(UPPER(TRIM(C8)),LOOKUPS!$A$5:$A$12,LOOKUPS!$B$5:$B$12,""),"")</x:f>
        <x:v>Metro Travel</x:v>
      </x:c>
      <x:c r="I8" s="40" t="n">
        <x:f>IFERROR(IF(MID(TRIM(B8),5,1)="-",DATE(VALUE(LEFT(TRIM(B8),4)),VALUE(MID(TRIM(B8),6,2)),VALUE(RIGHT(TRIM(B8),2))),DATE(VALUE(RIGHT(TRIM(B8),4)),VALUE(LEFT(TRIM(B8),2)),VALUE(MID(TRIM(B8),4,2)))),"")</x:f>
        <x:v>46238</x:v>
      </x:c>
      <x:c r="J8" t="str">
        <x:f>IF(I8="","REVIEW",IF(MID(TRIM(B8),5,1)="-",IF(TEXT(I8,"yyyy-mm-dd")=TRIM(B8),"OK","REVIEW"),IF(TEXT(I8,"mm/dd/yyyy")=TRIM(B8),"OK","REVIEW")))</x:f>
        <x:v>OK</x:v>
      </x:c>
      <x:c r="K8" s="42" t="n">
        <x:f>IFERROR(IF(LEFT(TRIM(D8),1)="(",-_xlfn.NUMBERVALUE(MID(IF(ISNUMBER(SEARCH("$",TRIM(D8))),SUBSTITUTE(TRIM(D8),"$",""),TRIM(D8)),2,LEN(IF(ISNUMBER(SEARCH("$",TRIM(D8))),SUBSTITUTE(TRIM(D8),"$",""),TRIM(D8)))-2),".",","),_xlfn.NUMBERVALUE(IF(ISNUMBER(SEARCH("$",TRIM(D8))),SUBSTITUTE(TRIM(D8),"$",""),TRIM(D8)),".",",")),"")</x:f>
        <x:v>661.77</x:v>
      </x:c>
      <x:c r="L8" t="str">
        <x:f>IF(ISNUMBER(K8),"OK","REVIEW")</x:f>
        <x:v>OK</x:v>
      </x:c>
      <x:c r="M8" t="str">
        <x:f>UPPER(TRIM(E8))</x:f>
        <x:v>USD</x:v>
      </x:c>
      <x:c r="N8" t="str">
        <x:f>UPPER(TRIM(F8))</x:f>
        <x:v>OPS</x:v>
      </x:c>
      <x:c r="O8" t="str">
        <x:f>A8&amp;"|"&amp;B8&amp;"|"&amp;C8&amp;"|"&amp;D8&amp;"|"&amp;E8&amp;"|"&amp;F8&amp;"|"&amp;G8</x:f>
        <x:v>TX-26-0016|2026-08-04|METRO TRAVEL|$661.77|USD|OPS|INV-0068</x:v>
      </x:c>
      <x:c r="P8" t="str">
        <x:f>IF(COUNTIF($A$5:$A$72,A8)=1,"UNIQUE",IF(COUNTIFS($A$5:$A$72,A8,$O$5:$O$72,O8)=COUNTIF($A$5:$A$72,A8),IF(COUNTIF($A$5:A8,A8)=1,"KEEP FIRST","EXCLUDE COPY"),"REVIEW ID"))</x:f>
        <x:v>UNIQUE</x:v>
      </x:c>
      <x:c r="Q8" t="str">
        <x:f>IF(P8="EXCLUDE COPY","EXCLUDE COPY",IF(P8="REVIEW ID","REVIEW ID",IF(J8&lt;&gt;"OK","REVIEW DATE",IF(L8&lt;&gt;"OK","REVIEW AMOUNT",IF(H8="","REVIEW VENDOR",IF(M8&lt;&gt;"USD","REVIEW CURRENCY",IF(COUNTIF(LOOKUPS!$D$5:$D$9,N8)=0,"REVIEW CENTER","READY")))))))</x:f>
        <x:v>READY</x:v>
      </x:c>
      <x:c r="S8"/>
    </x:row>
    <x:row r="9" ht="20" customHeight="1">
      <x:c r="A9" t="str">
        <x:v>TX-26-0035</x:v>
      </x:c>
      <x:c r="B9" t="str">
        <x:v>2026-09-06</x:v>
      </x:c>
      <x:c r="C9" t="str">
        <x:v>Riverfront Utilities</x:v>
      </x:c>
      <x:c r="D9" t="str">
        <x:v>2,064.66</x:v>
      </x:c>
      <x:c r="E9" t="str">
        <x:v>usd </x:v>
      </x:c>
      <x:c r="F9" t="str">
        <x:v>MKT</x:v>
      </x:c>
      <x:c r="G9" t="str">
        <x:v>INV-0148</x:v>
      </x:c>
      <x:c r="H9" t="str">
        <x:f>IFERROR(_xlfn.XLOOKUP(UPPER(TRIM(C9)),LOOKUPS!$A$5:$A$12,LOOKUPS!$B$5:$B$12,""),"")</x:f>
        <x:v>Riverfront Utilities</x:v>
      </x:c>
      <x:c r="I9" s="40" t="n">
        <x:f>IFERROR(IF(MID(TRIM(B9),5,1)="-",DATE(VALUE(LEFT(TRIM(B9),4)),VALUE(MID(TRIM(B9),6,2)),VALUE(RIGHT(TRIM(B9),2))),DATE(VALUE(RIGHT(TRIM(B9),4)),VALUE(LEFT(TRIM(B9),2)),VALUE(MID(TRIM(B9),4,2)))),"")</x:f>
        <x:v>46271</x:v>
      </x:c>
      <x:c r="J9" t="str">
        <x:f>IF(I9="","REVIEW",IF(MID(TRIM(B9),5,1)="-",IF(TEXT(I9,"yyyy-mm-dd")=TRIM(B9),"OK","REVIEW"),IF(TEXT(I9,"mm/dd/yyyy")=TRIM(B9),"OK","REVIEW")))</x:f>
        <x:v>OK</x:v>
      </x:c>
      <x:c r="K9" s="42" t="n">
        <x:f>IFERROR(IF(LEFT(TRIM(D9),1)="(",-_xlfn.NUMBERVALUE(MID(IF(ISNUMBER(SEARCH("$",TRIM(D9))),SUBSTITUTE(TRIM(D9),"$",""),TRIM(D9)),2,LEN(IF(ISNUMBER(SEARCH("$",TRIM(D9))),SUBSTITUTE(TRIM(D9),"$",""),TRIM(D9)))-2),".",","),_xlfn.NUMBERVALUE(IF(ISNUMBER(SEARCH("$",TRIM(D9))),SUBSTITUTE(TRIM(D9),"$",""),TRIM(D9)),".",",")),"")</x:f>
        <x:v>2064.66</x:v>
      </x:c>
      <x:c r="L9" t="str">
        <x:f>IF(ISNUMBER(K9),"OK","REVIEW")</x:f>
        <x:v>OK</x:v>
      </x:c>
      <x:c r="M9" t="str">
        <x:f>UPPER(TRIM(E9))</x:f>
        <x:v>USD</x:v>
      </x:c>
      <x:c r="N9" t="str">
        <x:f>UPPER(TRIM(F9))</x:f>
        <x:v>MKT</x:v>
      </x:c>
      <x:c r="O9" t="str">
        <x:f>A9&amp;"|"&amp;B9&amp;"|"&amp;C9&amp;"|"&amp;D9&amp;"|"&amp;E9&amp;"|"&amp;F9&amp;"|"&amp;G9</x:f>
        <x:v>TX-26-0035|2026-09-06|Riverfront Utilities|2,064.66|usd |MKT|INV-0148</x:v>
      </x:c>
      <x:c r="P9" t="str">
        <x:f>IF(COUNTIF($A$5:$A$72,A9)=1,"UNIQUE",IF(COUNTIFS($A$5:$A$72,A9,$O$5:$O$72,O9)=COUNTIF($A$5:$A$72,A9),IF(COUNTIF($A$5:A9,A9)=1,"KEEP FIRST","EXCLUDE COPY"),"REVIEW ID"))</x:f>
        <x:v>UNIQUE</x:v>
      </x:c>
      <x:c r="Q9" t="str">
        <x:f>IF(P9="EXCLUDE COPY","EXCLUDE COPY",IF(P9="REVIEW ID","REVIEW ID",IF(J9&lt;&gt;"OK","REVIEW DATE",IF(L9&lt;&gt;"OK","REVIEW AMOUNT",IF(H9="","REVIEW VENDOR",IF(M9&lt;&gt;"USD","REVIEW CURRENCY",IF(COUNTIF(LOOKUPS!$D$5:$D$9,N9)=0,"REVIEW CENTER","READY")))))))</x:f>
        <x:v>READY</x:v>
      </x:c>
      <x:c r="S9"/>
    </x:row>
    <x:row r="10" ht="20" customHeight="1">
      <x:c r="A10" t="str">
        <x:v>TX-26-0005</x:v>
      </x:c>
      <x:c r="B10" t="str">
        <x:v>2026-09-19</x:v>
      </x:c>
      <x:c r="C10" t="str">
        <x:v>Cityline Telecom</x:v>
      </x:c>
      <x:c r="D10" t="str">
        <x:v> 796.19 </x:v>
      </x:c>
      <x:c r="E10" t="str">
        <x:v>USD</x:v>
      </x:c>
      <x:c r="F10" t="str">
        <x:v>OPS</x:v>
      </x:c>
      <x:c r="G10" t="str">
        <x:v>INV-0021</x:v>
      </x:c>
      <x:c r="H10" t="str">
        <x:f>IFERROR(_xlfn.XLOOKUP(UPPER(TRIM(C10)),LOOKUPS!$A$5:$A$12,LOOKUPS!$B$5:$B$12,""),"")</x:f>
        <x:v>Cityline Telecom</x:v>
      </x:c>
      <x:c r="I10" s="40" t="n">
        <x:f>IFERROR(IF(MID(TRIM(B10),5,1)="-",DATE(VALUE(LEFT(TRIM(B10),4)),VALUE(MID(TRIM(B10),6,2)),VALUE(RIGHT(TRIM(B10),2))),DATE(VALUE(RIGHT(TRIM(B10),4)),VALUE(LEFT(TRIM(B10),2)),VALUE(MID(TRIM(B10),4,2)))),"")</x:f>
        <x:v>46284</x:v>
      </x:c>
      <x:c r="J10" t="str">
        <x:f>IF(I10="","REVIEW",IF(MID(TRIM(B10),5,1)="-",IF(TEXT(I10,"yyyy-mm-dd")=TRIM(B10),"OK","REVIEW"),IF(TEXT(I10,"mm/dd/yyyy")=TRIM(B10),"OK","REVIEW")))</x:f>
        <x:v>OK</x:v>
      </x:c>
      <x:c r="K10" s="42" t="n">
        <x:f>IFERROR(IF(LEFT(TRIM(D10),1)="(",-_xlfn.NUMBERVALUE(MID(IF(ISNUMBER(SEARCH("$",TRIM(D10))),SUBSTITUTE(TRIM(D10),"$",""),TRIM(D10)),2,LEN(IF(ISNUMBER(SEARCH("$",TRIM(D10))),SUBSTITUTE(TRIM(D10),"$",""),TRIM(D10)))-2),".",","),_xlfn.NUMBERVALUE(IF(ISNUMBER(SEARCH("$",TRIM(D10))),SUBSTITUTE(TRIM(D10),"$",""),TRIM(D10)),".",",")),"")</x:f>
        <x:v>796.19</x:v>
      </x:c>
      <x:c r="L10" t="str">
        <x:f>IF(ISNUMBER(K10),"OK","REVIEW")</x:f>
        <x:v>OK</x:v>
      </x:c>
      <x:c r="M10" t="str">
        <x:f>UPPER(TRIM(E10))</x:f>
        <x:v>USD</x:v>
      </x:c>
      <x:c r="N10" t="str">
        <x:f>UPPER(TRIM(F10))</x:f>
        <x:v>OPS</x:v>
      </x:c>
      <x:c r="O10" t="str">
        <x:f>A10&amp;"|"&amp;B10&amp;"|"&amp;C10&amp;"|"&amp;D10&amp;"|"&amp;E10&amp;"|"&amp;F10&amp;"|"&amp;G10</x:f>
        <x:v>TX-26-0005|2026-09-19|Cityline Telecom| 796.19 |USD|OPS|INV-0021</x:v>
      </x:c>
      <x:c r="P10" t="str">
        <x:f>IF(COUNTIF($A$5:$A$72,A10)=1,"UNIQUE",IF(COUNTIFS($A$5:$A$72,A10,$O$5:$O$72,O10)=COUNTIF($A$5:$A$72,A10),IF(COUNTIF($A$5:A10,A10)=1,"KEEP FIRST","EXCLUDE COPY"),"REVIEW ID"))</x:f>
        <x:v>UNIQUE</x:v>
      </x:c>
      <x:c r="Q10" t="str">
        <x:f>IF(P10="EXCLUDE COPY","EXCLUDE COPY",IF(P10="REVIEW ID","REVIEW ID",IF(J10&lt;&gt;"OK","REVIEW DATE",IF(L10&lt;&gt;"OK","REVIEW AMOUNT",IF(H10="","REVIEW VENDOR",IF(M10&lt;&gt;"USD","REVIEW CURRENCY",IF(COUNTIF(LOOKUPS!$D$5:$D$9,N10)=0,"REVIEW CENTER","READY")))))))</x:f>
        <x:v>READY</x:v>
      </x:c>
      <x:c r="S10"/>
    </x:row>
    <x:row r="11" ht="20" customHeight="1">
      <x:c r="A11" t="str">
        <x:v>TX-26-0020</x:v>
      </x:c>
      <x:c r="B11" t="str">
        <x:v>2026-09-28</x:v>
      </x:c>
      <x:c r="C11" t="str">
        <x:v>bluepeak marketing</x:v>
      </x:c>
      <x:c r="D11" t="str">
        <x:v>$961.62</x:v>
      </x:c>
      <x:c r="E11" t="str">
        <x:v>USD</x:v>
      </x:c>
      <x:c r="F11" t="str">
        <x:v>IT</x:v>
      </x:c>
      <x:c r="G11" t="str">
        <x:v>INV-0085</x:v>
      </x:c>
      <x:c r="H11" t="str">
        <x:f>IFERROR(_xlfn.XLOOKUP(UPPER(TRIM(C11)),LOOKUPS!$A$5:$A$12,LOOKUPS!$B$5:$B$12,""),"")</x:f>
        <x:v>Bluepeak Marketing</x:v>
      </x:c>
      <x:c r="I11" s="40" t="n">
        <x:f>IFERROR(IF(MID(TRIM(B11),5,1)="-",DATE(VALUE(LEFT(TRIM(B11),4)),VALUE(MID(TRIM(B11),6,2)),VALUE(RIGHT(TRIM(B11),2))),DATE(VALUE(RIGHT(TRIM(B11),4)),VALUE(LEFT(TRIM(B11),2)),VALUE(MID(TRIM(B11),4,2)))),"")</x:f>
        <x:v>46293</x:v>
      </x:c>
      <x:c r="J11" t="str">
        <x:f>IF(I11="","REVIEW",IF(MID(TRIM(B11),5,1)="-",IF(TEXT(I11,"yyyy-mm-dd")=TRIM(B11),"OK","REVIEW"),IF(TEXT(I11,"mm/dd/yyyy")=TRIM(B11),"OK","REVIEW")))</x:f>
        <x:v>OK</x:v>
      </x:c>
      <x:c r="K11" s="42" t="n">
        <x:f>IFERROR(IF(LEFT(TRIM(D11),1)="(",-_xlfn.NUMBERVALUE(MID(IF(ISNUMBER(SEARCH("$",TRIM(D11))),SUBSTITUTE(TRIM(D11),"$",""),TRIM(D11)),2,LEN(IF(ISNUMBER(SEARCH("$",TRIM(D11))),SUBSTITUTE(TRIM(D11),"$",""),TRIM(D11)))-2),".",","),_xlfn.NUMBERVALUE(IF(ISNUMBER(SEARCH("$",TRIM(D11))),SUBSTITUTE(TRIM(D11),"$",""),TRIM(D11)),".",",")),"")</x:f>
        <x:v>961.62</x:v>
      </x:c>
      <x:c r="L11" t="str">
        <x:f>IF(ISNUMBER(K11),"OK","REVIEW")</x:f>
        <x:v>OK</x:v>
      </x:c>
      <x:c r="M11" t="str">
        <x:f>UPPER(TRIM(E11))</x:f>
        <x:v>USD</x:v>
      </x:c>
      <x:c r="N11" t="str">
        <x:f>UPPER(TRIM(F11))</x:f>
        <x:v>IT</x:v>
      </x:c>
      <x:c r="O11" t="str">
        <x:f>A11&amp;"|"&amp;B11&amp;"|"&amp;C11&amp;"|"&amp;D11&amp;"|"&amp;E11&amp;"|"&amp;F11&amp;"|"&amp;G11</x:f>
        <x:v>TX-26-0020|2026-09-28|bluepeak marketing|$961.62|USD|IT|INV-0085</x:v>
      </x:c>
      <x:c r="P11" t="str">
        <x:f>IF(COUNTIF($A$5:$A$72,A11)=1,"UNIQUE",IF(COUNTIFS($A$5:$A$72,A11,$O$5:$O$72,O11)=COUNTIF($A$5:$A$72,A11),IF(COUNTIF($A$5:A11,A11)=1,"KEEP FIRST","EXCLUDE COPY"),"REVIEW ID"))</x:f>
        <x:v>UNIQUE</x:v>
      </x:c>
      <x:c r="Q11" t="str">
        <x:f>IF(P11="EXCLUDE COPY","EXCLUDE COPY",IF(P11="REVIEW ID","REVIEW ID",IF(J11&lt;&gt;"OK","REVIEW DATE",IF(L11&lt;&gt;"OK","REVIEW AMOUNT",IF(H11="","REVIEW VENDOR",IF(M11&lt;&gt;"USD","REVIEW CURRENCY",IF(COUNTIF(LOOKUPS!$D$5:$D$9,N11)=0,"REVIEW CENTER","READY")))))))</x:f>
        <x:v>READY</x:v>
      </x:c>
      <x:c r="S11"/>
    </x:row>
    <x:row r="12" ht="20" customHeight="1">
      <x:c r="A12" t="str">
        <x:v>TX-26-0049</x:v>
      </x:c>
      <x:c r="B12" t="str">
        <x:v>2026-09-30</x:v>
      </x:c>
      <x:c r="C12" t="str">
        <x:v>Metro Travel</x:v>
      </x:c>
      <x:c r="D12" t="str">
        <x:v> 974.11 </x:v>
      </x:c>
      <x:c r="E12" t="str">
        <x:v>usd </x:v>
      </x:c>
      <x:c r="F12" t="str">
        <x:v>MKT</x:v>
      </x:c>
      <x:c r="G12" t="str">
        <x:v>INV-0208</x:v>
      </x:c>
      <x:c r="H12" t="str">
        <x:f>IFERROR(_xlfn.XLOOKUP(UPPER(TRIM(C12)),LOOKUPS!$A$5:$A$12,LOOKUPS!$B$5:$B$12,""),"")</x:f>
        <x:v>Metro Travel</x:v>
      </x:c>
      <x:c r="I12" s="40" t="n">
        <x:f>IFERROR(IF(MID(TRIM(B12),5,1)="-",DATE(VALUE(LEFT(TRIM(B12),4)),VALUE(MID(TRIM(B12),6,2)),VALUE(RIGHT(TRIM(B12),2))),DATE(VALUE(RIGHT(TRIM(B12),4)),VALUE(LEFT(TRIM(B12),2)),VALUE(MID(TRIM(B12),4,2)))),"")</x:f>
        <x:v>46295</x:v>
      </x:c>
      <x:c r="J12" t="str">
        <x:f>IF(I12="","REVIEW",IF(MID(TRIM(B12),5,1)="-",IF(TEXT(I12,"yyyy-mm-dd")=TRIM(B12),"OK","REVIEW"),IF(TEXT(I12,"mm/dd/yyyy")=TRIM(B12),"OK","REVIEW")))</x:f>
        <x:v>OK</x:v>
      </x:c>
      <x:c r="K12" s="42" t="n">
        <x:f>IFERROR(IF(LEFT(TRIM(D12),1)="(",-_xlfn.NUMBERVALUE(MID(IF(ISNUMBER(SEARCH("$",TRIM(D12))),SUBSTITUTE(TRIM(D12),"$",""),TRIM(D12)),2,LEN(IF(ISNUMBER(SEARCH("$",TRIM(D12))),SUBSTITUTE(TRIM(D12),"$",""),TRIM(D12)))-2),".",","),_xlfn.NUMBERVALUE(IF(ISNUMBER(SEARCH("$",TRIM(D12))),SUBSTITUTE(TRIM(D12),"$",""),TRIM(D12)),".",",")),"")</x:f>
        <x:v>974.11</x:v>
      </x:c>
      <x:c r="L12" t="str">
        <x:f>IF(ISNUMBER(K12),"OK","REVIEW")</x:f>
        <x:v>OK</x:v>
      </x:c>
      <x:c r="M12" t="str">
        <x:f>UPPER(TRIM(E12))</x:f>
        <x:v>USD</x:v>
      </x:c>
      <x:c r="N12" t="str">
        <x:f>UPPER(TRIM(F12))</x:f>
        <x:v>MKT</x:v>
      </x:c>
      <x:c r="O12" t="str">
        <x:f>A12&amp;"|"&amp;B12&amp;"|"&amp;C12&amp;"|"&amp;D12&amp;"|"&amp;E12&amp;"|"&amp;F12&amp;"|"&amp;G12</x:f>
        <x:v>TX-26-0049|2026-09-30|Metro Travel| 974.11 |usd |MKT|INV-0208</x:v>
      </x:c>
      <x:c r="P12" t="str">
        <x:f>IF(COUNTIF($A$5:$A$72,A12)=1,"UNIQUE",IF(COUNTIFS($A$5:$A$72,A12,$O$5:$O$72,O12)=COUNTIF($A$5:$A$72,A12),IF(COUNTIF($A$5:A12,A12)=1,"KEEP FIRST","EXCLUDE COPY"),"REVIEW ID"))</x:f>
        <x:v>UNIQUE</x:v>
      </x:c>
      <x:c r="Q12" t="str">
        <x:f>IF(P12="EXCLUDE COPY","EXCLUDE COPY",IF(P12="REVIEW ID","REVIEW ID",IF(J12&lt;&gt;"OK","REVIEW DATE",IF(L12&lt;&gt;"OK","REVIEW AMOUNT",IF(H12="","REVIEW VENDOR",IF(M12&lt;&gt;"USD","REVIEW CURRENCY",IF(COUNTIF(LOOKUPS!$D$5:$D$9,N12)=0,"REVIEW CENTER","READY")))))))</x:f>
        <x:v>READY</x:v>
      </x:c>
      <x:c r="S12"/>
    </x:row>
    <x:row r="13" ht="20" customHeight="1">
      <x:c r="A13" t="str">
        <x:v>TX-26-0027</x:v>
      </x:c>
      <x:c r="B13" t="str">
        <x:v>09/22/2026</x:v>
      </x:c>
      <x:c r="C13" t="str">
        <x:v> BLUEPEAK MARKETING </x:v>
      </x:c>
      <x:c r="D13" t="str">
        <x:v>1,830.76</x:v>
      </x:c>
      <x:c r="E13" t="str">
        <x:v>USD</x:v>
      </x:c>
      <x:c r="F13" t="str">
        <x:v>SALES</x:v>
      </x:c>
      <x:c r="G13" t="str">
        <x:v>INV-0114</x:v>
      </x:c>
      <x:c r="H13" t="str">
        <x:f>IFERROR(_xlfn.XLOOKUP(UPPER(TRIM(C13)),LOOKUPS!$A$5:$A$12,LOOKUPS!$B$5:$B$12,""),"")</x:f>
        <x:v>Bluepeak Marketing</x:v>
      </x:c>
      <x:c r="I13" s="40" t="n">
        <x:f>IFERROR(IF(MID(TRIM(B13),5,1)="-",DATE(VALUE(LEFT(TRIM(B13),4)),VALUE(MID(TRIM(B13),6,2)),VALUE(RIGHT(TRIM(B13),2))),DATE(VALUE(RIGHT(TRIM(B13),4)),VALUE(LEFT(TRIM(B13),2)),VALUE(MID(TRIM(B13),4,2)))),"")</x:f>
        <x:v>46287</x:v>
      </x:c>
      <x:c r="J13" t="str">
        <x:f>IF(I13="","REVIEW",IF(MID(TRIM(B13),5,1)="-",IF(TEXT(I13,"yyyy-mm-dd")=TRIM(B13),"OK","REVIEW"),IF(TEXT(I13,"mm/dd/yyyy")=TRIM(B13),"OK","REVIEW")))</x:f>
        <x:v>OK</x:v>
      </x:c>
      <x:c r="K13" s="42" t="n">
        <x:f>IFERROR(IF(LEFT(TRIM(D13),1)="(",-_xlfn.NUMBERVALUE(MID(IF(ISNUMBER(SEARCH("$",TRIM(D13))),SUBSTITUTE(TRIM(D13),"$",""),TRIM(D13)),2,LEN(IF(ISNUMBER(SEARCH("$",TRIM(D13))),SUBSTITUTE(TRIM(D13),"$",""),TRIM(D13)))-2),".",","),_xlfn.NUMBERVALUE(IF(ISNUMBER(SEARCH("$",TRIM(D13))),SUBSTITUTE(TRIM(D13),"$",""),TRIM(D13)),".",",")),"")</x:f>
        <x:v>1830.76</x:v>
      </x:c>
      <x:c r="L13" t="str">
        <x:f>IF(ISNUMBER(K13),"OK","REVIEW")</x:f>
        <x:v>OK</x:v>
      </x:c>
      <x:c r="M13" t="str">
        <x:f>UPPER(TRIM(E13))</x:f>
        <x:v>USD</x:v>
      </x:c>
      <x:c r="N13" t="str">
        <x:f>UPPER(TRIM(F13))</x:f>
        <x:v>SALES</x:v>
      </x:c>
      <x:c r="O13" t="str">
        <x:f>A13&amp;"|"&amp;B13&amp;"|"&amp;C13&amp;"|"&amp;D13&amp;"|"&amp;E13&amp;"|"&amp;F13&amp;"|"&amp;G13</x:f>
        <x:v>TX-26-0027|09/22/2026| BLUEPEAK MARKETING |1,830.76|USD|SALES|INV-0114</x:v>
      </x:c>
      <x:c r="P13" t="str">
        <x:f>IF(COUNTIF($A$5:$A$72,A13)=1,"UNIQUE",IF(COUNTIFS($A$5:$A$72,A13,$O$5:$O$72,O13)=COUNTIF($A$5:$A$72,A13),IF(COUNTIF($A$5:A13,A13)=1,"KEEP FIRST","EXCLUDE COPY"),"REVIEW ID"))</x:f>
        <x:v>KEEP FIRST</x:v>
      </x:c>
      <x:c r="Q13" t="str">
        <x:f>IF(P13="EXCLUDE COPY","EXCLUDE COPY",IF(P13="REVIEW ID","REVIEW ID",IF(J13&lt;&gt;"OK","REVIEW DATE",IF(L13&lt;&gt;"OK","REVIEW AMOUNT",IF(H13="","REVIEW VENDOR",IF(M13&lt;&gt;"USD","REVIEW CURRENCY",IF(COUNTIF(LOOKUPS!$D$5:$D$9,N13)=0,"REVIEW CENTER","READY")))))))</x:f>
        <x:v>READY</x:v>
      </x:c>
      <x:c r="S13"/>
    </x:row>
    <x:row r="14" ht="20" customHeight="1">
      <x:c r="A14" t="str">
        <x:v>TX-26-0043</x:v>
      </x:c>
      <x:c r="B14" t="str">
        <x:v>2026-09-23</x:v>
      </x:c>
      <x:c r="C14" t="str">
        <x:v>bluepeak marketing</x:v>
      </x:c>
      <x:c r="D14" t="str">
        <x:v>495.30</x:v>
      </x:c>
      <x:c r="E14" t="str">
        <x:v>USD</x:v>
      </x:c>
      <x:c r="F14" t="str">
        <x:v>OPS</x:v>
      </x:c>
      <x:c r="G14" t="str">
        <x:v>INV-0182</x:v>
      </x:c>
      <x:c r="H14" t="str">
        <x:f>IFERROR(_xlfn.XLOOKUP(UPPER(TRIM(C14)),LOOKUPS!$A$5:$A$12,LOOKUPS!$B$5:$B$12,""),"")</x:f>
        <x:v>Bluepeak Marketing</x:v>
      </x:c>
      <x:c r="I14" s="40" t="n">
        <x:f>IFERROR(IF(MID(TRIM(B14),5,1)="-",DATE(VALUE(LEFT(TRIM(B14),4)),VALUE(MID(TRIM(B14),6,2)),VALUE(RIGHT(TRIM(B14),2))),DATE(VALUE(RIGHT(TRIM(B14),4)),VALUE(LEFT(TRIM(B14),2)),VALUE(MID(TRIM(B14),4,2)))),"")</x:f>
        <x:v>46288</x:v>
      </x:c>
      <x:c r="J14" t="str">
        <x:f>IF(I14="","REVIEW",IF(MID(TRIM(B14),5,1)="-",IF(TEXT(I14,"yyyy-mm-dd")=TRIM(B14),"OK","REVIEW"),IF(TEXT(I14,"mm/dd/yyyy")=TRIM(B14),"OK","REVIEW")))</x:f>
        <x:v>OK</x:v>
      </x:c>
      <x:c r="K14" s="42" t="n">
        <x:f>IFERROR(IF(LEFT(TRIM(D14),1)="(",-_xlfn.NUMBERVALUE(MID(IF(ISNUMBER(SEARCH("$",TRIM(D14))),SUBSTITUTE(TRIM(D14),"$",""),TRIM(D14)),2,LEN(IF(ISNUMBER(SEARCH("$",TRIM(D14))),SUBSTITUTE(TRIM(D14),"$",""),TRIM(D14)))-2),".",","),_xlfn.NUMBERVALUE(IF(ISNUMBER(SEARCH("$",TRIM(D14))),SUBSTITUTE(TRIM(D14),"$",""),TRIM(D14)),".",",")),"")</x:f>
        <x:v>495.3</x:v>
      </x:c>
      <x:c r="L14" t="str">
        <x:f>IF(ISNUMBER(K14),"OK","REVIEW")</x:f>
        <x:v>OK</x:v>
      </x:c>
      <x:c r="M14" t="str">
        <x:f>UPPER(TRIM(E14))</x:f>
        <x:v>USD</x:v>
      </x:c>
      <x:c r="N14" t="str">
        <x:f>UPPER(TRIM(F14))</x:f>
        <x:v>OPS</x:v>
      </x:c>
      <x:c r="O14" t="str">
        <x:f>A14&amp;"|"&amp;B14&amp;"|"&amp;C14&amp;"|"&amp;D14&amp;"|"&amp;E14&amp;"|"&amp;F14&amp;"|"&amp;G14</x:f>
        <x:v>TX-26-0043|2026-09-23|bluepeak marketing|495.30|USD|OPS|INV-0182</x:v>
      </x:c>
      <x:c r="P14" t="str">
        <x:f>IF(COUNTIF($A$5:$A$72,A14)=1,"UNIQUE",IF(COUNTIFS($A$5:$A$72,A14,$O$5:$O$72,O14)=COUNTIF($A$5:$A$72,A14),IF(COUNTIF($A$5:A14,A14)=1,"KEEP FIRST","EXCLUDE COPY"),"REVIEW ID"))</x:f>
        <x:v>UNIQUE</x:v>
      </x:c>
      <x:c r="Q14" t="str">
        <x:f>IF(P14="EXCLUDE COPY","EXCLUDE COPY",IF(P14="REVIEW ID","REVIEW ID",IF(J14&lt;&gt;"OK","REVIEW DATE",IF(L14&lt;&gt;"OK","REVIEW AMOUNT",IF(H14="","REVIEW VENDOR",IF(M14&lt;&gt;"USD","REVIEW CURRENCY",IF(COUNTIF(LOOKUPS!$D$5:$D$9,N14)=0,"REVIEW CENTER","READY")))))))</x:f>
        <x:v>READY</x:v>
      </x:c>
      <x:c r="S14"/>
    </x:row>
    <x:row r="15" ht="20" customHeight="1">
      <x:c r="A15" t="str">
        <x:v>TX-26-0045</x:v>
      </x:c>
      <x:c r="B15" t="str">
        <x:v>08/12/2026</x:v>
      </x:c>
      <x:c r="C15" t="str">
        <x:v>eastgate equipment</x:v>
      </x:c>
      <x:c r="D15" t="str">
        <x:v> 464.32 </x:v>
      </x:c>
      <x:c r="E15" t="str">
        <x:v>USD</x:v>
      </x:c>
      <x:c r="F15" t="str">
        <x:v>IT</x:v>
      </x:c>
      <x:c r="G15" t="str">
        <x:v>INV-0191</x:v>
      </x:c>
      <x:c r="H15" t="str">
        <x:f>IFERROR(_xlfn.XLOOKUP(UPPER(TRIM(C15)),LOOKUPS!$A$5:$A$12,LOOKUPS!$B$5:$B$12,""),"")</x:f>
        <x:v>Eastgate Equipment</x:v>
      </x:c>
      <x:c r="I15" s="40" t="n">
        <x:f>IFERROR(IF(MID(TRIM(B15),5,1)="-",DATE(VALUE(LEFT(TRIM(B15),4)),VALUE(MID(TRIM(B15),6,2)),VALUE(RIGHT(TRIM(B15),2))),DATE(VALUE(RIGHT(TRIM(B15),4)),VALUE(LEFT(TRIM(B15),2)),VALUE(MID(TRIM(B15),4,2)))),"")</x:f>
        <x:v>46246</x:v>
      </x:c>
      <x:c r="J15" t="str">
        <x:f>IF(I15="","REVIEW",IF(MID(TRIM(B15),5,1)="-",IF(TEXT(I15,"yyyy-mm-dd")=TRIM(B15),"OK","REVIEW"),IF(TEXT(I15,"mm/dd/yyyy")=TRIM(B15),"OK","REVIEW")))</x:f>
        <x:v>OK</x:v>
      </x:c>
      <x:c r="K15" s="42" t="n">
        <x:f>IFERROR(IF(LEFT(TRIM(D15),1)="(",-_xlfn.NUMBERVALUE(MID(IF(ISNUMBER(SEARCH("$",TRIM(D15))),SUBSTITUTE(TRIM(D15),"$",""),TRIM(D15)),2,LEN(IF(ISNUMBER(SEARCH("$",TRIM(D15))),SUBSTITUTE(TRIM(D15),"$",""),TRIM(D15)))-2),".",","),_xlfn.NUMBERVALUE(IF(ISNUMBER(SEARCH("$",TRIM(D15))),SUBSTITUTE(TRIM(D15),"$",""),TRIM(D15)),".",",")),"")</x:f>
        <x:v>464.32</x:v>
      </x:c>
      <x:c r="L15" t="str">
        <x:f>IF(ISNUMBER(K15),"OK","REVIEW")</x:f>
        <x:v>OK</x:v>
      </x:c>
      <x:c r="M15" t="str">
        <x:f>UPPER(TRIM(E15))</x:f>
        <x:v>USD</x:v>
      </x:c>
      <x:c r="N15" t="str">
        <x:f>UPPER(TRIM(F15))</x:f>
        <x:v>IT</x:v>
      </x:c>
      <x:c r="O15" t="str">
        <x:f>A15&amp;"|"&amp;B15&amp;"|"&amp;C15&amp;"|"&amp;D15&amp;"|"&amp;E15&amp;"|"&amp;F15&amp;"|"&amp;G15</x:f>
        <x:v>TX-26-0045|08/12/2026|eastgate equipment| 464.32 |USD|IT|INV-0191</x:v>
      </x:c>
      <x:c r="P15" t="str">
        <x:f>IF(COUNTIF($A$5:$A$72,A15)=1,"UNIQUE",IF(COUNTIFS($A$5:$A$72,A15,$O$5:$O$72,O15)=COUNTIF($A$5:$A$72,A15),IF(COUNTIF($A$5:A15,A15)=1,"KEEP FIRST","EXCLUDE COPY"),"REVIEW ID"))</x:f>
        <x:v>UNIQUE</x:v>
      </x:c>
      <x:c r="Q15" t="str">
        <x:f>IF(P15="EXCLUDE COPY","EXCLUDE COPY",IF(P15="REVIEW ID","REVIEW ID",IF(J15&lt;&gt;"OK","REVIEW DATE",IF(L15&lt;&gt;"OK","REVIEW AMOUNT",IF(H15="","REVIEW VENDOR",IF(M15&lt;&gt;"USD","REVIEW CURRENCY",IF(COUNTIF(LOOKUPS!$D$5:$D$9,N15)=0,"REVIEW CENTER","READY")))))))</x:f>
        <x:v>READY</x:v>
      </x:c>
      <x:c r="S15"/>
    </x:row>
    <x:row r="16" ht="20" customHeight="1">
      <x:c r="A16" t="str">
        <x:v>TX-26-0015</x:v>
      </x:c>
      <x:c r="B16" t="str">
        <x:v>08/28/2026</x:v>
      </x:c>
      <x:c r="C16" t="str">
        <x:v>Cityline Telecom</x:v>
      </x:c>
      <x:c r="D16" t="str">
        <x:v>1,493.72</x:v>
      </x:c>
      <x:c r="E16" t="str">
        <x:v>USD</x:v>
      </x:c>
      <x:c r="F16" t="str">
        <x:v>IT</x:v>
      </x:c>
      <x:c r="G16" t="str">
        <x:v>INV-0063</x:v>
      </x:c>
      <x:c r="H16" t="str">
        <x:f>IFERROR(_xlfn.XLOOKUP(UPPER(TRIM(C16)),LOOKUPS!$A$5:$A$12,LOOKUPS!$B$5:$B$12,""),"")</x:f>
        <x:v>Cityline Telecom</x:v>
      </x:c>
      <x:c r="I16" s="40" t="n">
        <x:f>IFERROR(IF(MID(TRIM(B16),5,1)="-",DATE(VALUE(LEFT(TRIM(B16),4)),VALUE(MID(TRIM(B16),6,2)),VALUE(RIGHT(TRIM(B16),2))),DATE(VALUE(RIGHT(TRIM(B16),4)),VALUE(LEFT(TRIM(B16),2)),VALUE(MID(TRIM(B16),4,2)))),"")</x:f>
        <x:v>46262</x:v>
      </x:c>
      <x:c r="J16" t="str">
        <x:f>IF(I16="","REVIEW",IF(MID(TRIM(B16),5,1)="-",IF(TEXT(I16,"yyyy-mm-dd")=TRIM(B16),"OK","REVIEW"),IF(TEXT(I16,"mm/dd/yyyy")=TRIM(B16),"OK","REVIEW")))</x:f>
        <x:v>OK</x:v>
      </x:c>
      <x:c r="K16" s="42" t="n">
        <x:f>IFERROR(IF(LEFT(TRIM(D16),1)="(",-_xlfn.NUMBERVALUE(MID(IF(ISNUMBER(SEARCH("$",TRIM(D16))),SUBSTITUTE(TRIM(D16),"$",""),TRIM(D16)),2,LEN(IF(ISNUMBER(SEARCH("$",TRIM(D16))),SUBSTITUTE(TRIM(D16),"$",""),TRIM(D16)))-2),".",","),_xlfn.NUMBERVALUE(IF(ISNUMBER(SEARCH("$",TRIM(D16))),SUBSTITUTE(TRIM(D16),"$",""),TRIM(D16)),".",",")),"")</x:f>
        <x:v>1493.72</x:v>
      </x:c>
      <x:c r="L16" t="str">
        <x:f>IF(ISNUMBER(K16),"OK","REVIEW")</x:f>
        <x:v>OK</x:v>
      </x:c>
      <x:c r="M16" t="str">
        <x:f>UPPER(TRIM(E16))</x:f>
        <x:v>USD</x:v>
      </x:c>
      <x:c r="N16" t="str">
        <x:f>UPPER(TRIM(F16))</x:f>
        <x:v>IT</x:v>
      </x:c>
      <x:c r="O16" t="str">
        <x:f>A16&amp;"|"&amp;B16&amp;"|"&amp;C16&amp;"|"&amp;D16&amp;"|"&amp;E16&amp;"|"&amp;F16&amp;"|"&amp;G16</x:f>
        <x:v>TX-26-0015|08/28/2026|Cityline Telecom|1,493.72|USD|IT|INV-0063</x:v>
      </x:c>
      <x:c r="P16" t="str">
        <x:f>IF(COUNTIF($A$5:$A$72,A16)=1,"UNIQUE",IF(COUNTIFS($A$5:$A$72,A16,$O$5:$O$72,O16)=COUNTIF($A$5:$A$72,A16),IF(COUNTIF($A$5:A16,A16)=1,"KEEP FIRST","EXCLUDE COPY"),"REVIEW ID"))</x:f>
        <x:v>UNIQUE</x:v>
      </x:c>
      <x:c r="Q16" t="str">
        <x:f>IF(P16="EXCLUDE COPY","EXCLUDE COPY",IF(P16="REVIEW ID","REVIEW ID",IF(J16&lt;&gt;"OK","REVIEW DATE",IF(L16&lt;&gt;"OK","REVIEW AMOUNT",IF(H16="","REVIEW VENDOR",IF(M16&lt;&gt;"USD","REVIEW CURRENCY",IF(COUNTIF(LOOKUPS!$D$5:$D$9,N16)=0,"REVIEW CENTER","READY")))))))</x:f>
        <x:v>READY</x:v>
      </x:c>
      <x:c r="S16"/>
    </x:row>
    <x:row r="17" ht="20" customHeight="1">
      <x:c r="A17" t="str">
        <x:v>TX-26-0060</x:v>
      </x:c>
      <x:c r="B17" t="str">
        <x:v>08/28/2026</x:v>
      </x:c>
      <x:c r="C17" t="str">
        <x:v>Cityline Telecom</x:v>
      </x:c>
      <x:c r="D17" t="str">
        <x:v>$1,397.41</x:v>
      </x:c>
      <x:c r="E17" t="str">
        <x:v>USD</x:v>
      </x:c>
      <x:c r="F17" t="str">
        <x:v>IT</x:v>
      </x:c>
      <x:c r="G17" t="str">
        <x:v>INV-0255</x:v>
      </x:c>
      <x:c r="H17" t="str">
        <x:f>IFERROR(_xlfn.XLOOKUP(UPPER(TRIM(C17)),LOOKUPS!$A$5:$A$12,LOOKUPS!$B$5:$B$12,""),"")</x:f>
        <x:v>Cityline Telecom</x:v>
      </x:c>
      <x:c r="I17" s="40" t="n">
        <x:f>IFERROR(IF(MID(TRIM(B17),5,1)="-",DATE(VALUE(LEFT(TRIM(B17),4)),VALUE(MID(TRIM(B17),6,2)),VALUE(RIGHT(TRIM(B17),2))),DATE(VALUE(RIGHT(TRIM(B17),4)),VALUE(LEFT(TRIM(B17),2)),VALUE(MID(TRIM(B17),4,2)))),"")</x:f>
        <x:v>46262</x:v>
      </x:c>
      <x:c r="J17" t="str">
        <x:f>IF(I17="","REVIEW",IF(MID(TRIM(B17),5,1)="-",IF(TEXT(I17,"yyyy-mm-dd")=TRIM(B17),"OK","REVIEW"),IF(TEXT(I17,"mm/dd/yyyy")=TRIM(B17),"OK","REVIEW")))</x:f>
        <x:v>OK</x:v>
      </x:c>
      <x:c r="K17" s="42" t="n">
        <x:f>IFERROR(IF(LEFT(TRIM(D17),1)="(",-_xlfn.NUMBERVALUE(MID(IF(ISNUMBER(SEARCH("$",TRIM(D17))),SUBSTITUTE(TRIM(D17),"$",""),TRIM(D17)),2,LEN(IF(ISNUMBER(SEARCH("$",TRIM(D17))),SUBSTITUTE(TRIM(D17),"$",""),TRIM(D17)))-2),".",","),_xlfn.NUMBERVALUE(IF(ISNUMBER(SEARCH("$",TRIM(D17))),SUBSTITUTE(TRIM(D17),"$",""),TRIM(D17)),".",",")),"")</x:f>
        <x:v>1397.41</x:v>
      </x:c>
      <x:c r="L17" t="str">
        <x:f>IF(ISNUMBER(K17),"OK","REVIEW")</x:f>
        <x:v>OK</x:v>
      </x:c>
      <x:c r="M17" t="str">
        <x:f>UPPER(TRIM(E17))</x:f>
        <x:v>USD</x:v>
      </x:c>
      <x:c r="N17" t="str">
        <x:f>UPPER(TRIM(F17))</x:f>
        <x:v>IT</x:v>
      </x:c>
      <x:c r="O17" t="str">
        <x:f>A17&amp;"|"&amp;B17&amp;"|"&amp;C17&amp;"|"&amp;D17&amp;"|"&amp;E17&amp;"|"&amp;F17&amp;"|"&amp;G17</x:f>
        <x:v>TX-26-0060|08/28/2026|Cityline Telecom|$1,397.41|USD|IT|INV-0255</x:v>
      </x:c>
      <x:c r="P17" t="str">
        <x:f>IF(COUNTIF($A$5:$A$72,A17)=1,"UNIQUE",IF(COUNTIFS($A$5:$A$72,A17,$O$5:$O$72,O17)=COUNTIF($A$5:$A$72,A17),IF(COUNTIF($A$5:A17,A17)=1,"KEEP FIRST","EXCLUDE COPY"),"REVIEW ID"))</x:f>
        <x:v>UNIQUE</x:v>
      </x:c>
      <x:c r="Q17" t="str">
        <x:f>IF(P17="EXCLUDE COPY","EXCLUDE COPY",IF(P17="REVIEW ID","REVIEW ID",IF(J17&lt;&gt;"OK","REVIEW DATE",IF(L17&lt;&gt;"OK","REVIEW AMOUNT",IF(H17="","REVIEW VENDOR",IF(M17&lt;&gt;"USD","REVIEW CURRENCY",IF(COUNTIF(LOOKUPS!$D$5:$D$9,N17)=0,"REVIEW CENTER","READY")))))))</x:f>
        <x:v>READY</x:v>
      </x:c>
      <x:c r="S17"/>
    </x:row>
    <x:row r="18" ht="20" customHeight="1">
      <x:c r="A18" t="str">
        <x:v>TX-26-0064</x:v>
      </x:c>
      <x:c r="B18" t="str">
        <x:v>2026-08-11</x:v>
      </x:c>
      <x:c r="C18" t="str">
        <x:v>Riverfront Utilities</x:v>
      </x:c>
      <x:c r="D18" t="str">
        <x:v>$635.75</x:v>
      </x:c>
      <x:c r="E18" t="str">
        <x:v>USD</x:v>
      </x:c>
      <x:c r="F18" t="str">
        <x:v>OPS</x:v>
      </x:c>
      <x:c r="G18" t="str">
        <x:v>INV-0272</x:v>
      </x:c>
      <x:c r="H18" t="str">
        <x:f>IFERROR(_xlfn.XLOOKUP(UPPER(TRIM(C18)),LOOKUPS!$A$5:$A$12,LOOKUPS!$B$5:$B$12,""),"")</x:f>
        <x:v>Riverfront Utilities</x:v>
      </x:c>
      <x:c r="I18" s="40" t="n">
        <x:f>IFERROR(IF(MID(TRIM(B18),5,1)="-",DATE(VALUE(LEFT(TRIM(B18),4)),VALUE(MID(TRIM(B18),6,2)),VALUE(RIGHT(TRIM(B18),2))),DATE(VALUE(RIGHT(TRIM(B18),4)),VALUE(LEFT(TRIM(B18),2)),VALUE(MID(TRIM(B18),4,2)))),"")</x:f>
        <x:v>46245</x:v>
      </x:c>
      <x:c r="J18" t="str">
        <x:f>IF(I18="","REVIEW",IF(MID(TRIM(B18),5,1)="-",IF(TEXT(I18,"yyyy-mm-dd")=TRIM(B18),"OK","REVIEW"),IF(TEXT(I18,"mm/dd/yyyy")=TRIM(B18),"OK","REVIEW")))</x:f>
        <x:v>OK</x:v>
      </x:c>
      <x:c r="K18" s="42" t="n">
        <x:f>IFERROR(IF(LEFT(TRIM(D18),1)="(",-_xlfn.NUMBERVALUE(MID(IF(ISNUMBER(SEARCH("$",TRIM(D18))),SUBSTITUTE(TRIM(D18),"$",""),TRIM(D18)),2,LEN(IF(ISNUMBER(SEARCH("$",TRIM(D18))),SUBSTITUTE(TRIM(D18),"$",""),TRIM(D18)))-2),".",","),_xlfn.NUMBERVALUE(IF(ISNUMBER(SEARCH("$",TRIM(D18))),SUBSTITUTE(TRIM(D18),"$",""),TRIM(D18)),".",",")),"")</x:f>
        <x:v>635.75</x:v>
      </x:c>
      <x:c r="L18" t="str">
        <x:f>IF(ISNUMBER(K18),"OK","REVIEW")</x:f>
        <x:v>OK</x:v>
      </x:c>
      <x:c r="M18" t="str">
        <x:f>UPPER(TRIM(E18))</x:f>
        <x:v>USD</x:v>
      </x:c>
      <x:c r="N18" t="str">
        <x:f>UPPER(TRIM(F18))</x:f>
        <x:v>OPS</x:v>
      </x:c>
      <x:c r="O18" t="str">
        <x:f>A18&amp;"|"&amp;B18&amp;"|"&amp;C18&amp;"|"&amp;D18&amp;"|"&amp;E18&amp;"|"&amp;F18&amp;"|"&amp;G18</x:f>
        <x:v>TX-26-0064|2026-08-11|Riverfront Utilities|$635.75|USD|OPS|INV-0272</x:v>
      </x:c>
      <x:c r="P18" t="str">
        <x:f>IF(COUNTIF($A$5:$A$72,A18)=1,"UNIQUE",IF(COUNTIFS($A$5:$A$72,A18,$O$5:$O$72,O18)=COUNTIF($A$5:$A$72,A18),IF(COUNTIF($A$5:A18,A18)=1,"KEEP FIRST","EXCLUDE COPY"),"REVIEW ID"))</x:f>
        <x:v>UNIQUE</x:v>
      </x:c>
      <x:c r="Q18" t="str">
        <x:f>IF(P18="EXCLUDE COPY","EXCLUDE COPY",IF(P18="REVIEW ID","REVIEW ID",IF(J18&lt;&gt;"OK","REVIEW DATE",IF(L18&lt;&gt;"OK","REVIEW AMOUNT",IF(H18="","REVIEW VENDOR",IF(M18&lt;&gt;"USD","REVIEW CURRENCY",IF(COUNTIF(LOOKUPS!$D$5:$D$9,N18)=0,"REVIEW CENTER","READY")))))))</x:f>
        <x:v>READY</x:v>
      </x:c>
      <x:c r="S18"/>
    </x:row>
    <x:row r="19" ht="20" customHeight="1">
      <x:c r="A19" t="str">
        <x:v>TX-26-0063</x:v>
      </x:c>
      <x:c r="B19" t="str">
        <x:v>08/05/2026</x:v>
      </x:c>
      <x:c r="C19" t="str">
        <x:v>Harbor Cloud Services</x:v>
      </x:c>
      <x:c r="D19" t="str">
        <x:v>761.37</x:v>
      </x:c>
      <x:c r="E19" t="str">
        <x:v>usd </x:v>
      </x:c>
      <x:c r="F19" t="str">
        <x:v>SALES</x:v>
      </x:c>
      <x:c r="G19" t="str">
        <x:v>INV-0267</x:v>
      </x:c>
      <x:c r="H19" t="str">
        <x:f>IFERROR(_xlfn.XLOOKUP(UPPER(TRIM(C19)),LOOKUPS!$A$5:$A$12,LOOKUPS!$B$5:$B$12,""),"")</x:f>
        <x:v>Harbor Cloud Services</x:v>
      </x:c>
      <x:c r="I19" s="40" t="n">
        <x:f>IFERROR(IF(MID(TRIM(B19),5,1)="-",DATE(VALUE(LEFT(TRIM(B19),4)),VALUE(MID(TRIM(B19),6,2)),VALUE(RIGHT(TRIM(B19),2))),DATE(VALUE(RIGHT(TRIM(B19),4)),VALUE(LEFT(TRIM(B19),2)),VALUE(MID(TRIM(B19),4,2)))),"")</x:f>
        <x:v>46239</x:v>
      </x:c>
      <x:c r="J19" t="str">
        <x:f>IF(I19="","REVIEW",IF(MID(TRIM(B19),5,1)="-",IF(TEXT(I19,"yyyy-mm-dd")=TRIM(B19),"OK","REVIEW"),IF(TEXT(I19,"mm/dd/yyyy")=TRIM(B19),"OK","REVIEW")))</x:f>
        <x:v>OK</x:v>
      </x:c>
      <x:c r="K19" s="42" t="n">
        <x:f>IFERROR(IF(LEFT(TRIM(D19),1)="(",-_xlfn.NUMBERVALUE(MID(IF(ISNUMBER(SEARCH("$",TRIM(D19))),SUBSTITUTE(TRIM(D19),"$",""),TRIM(D19)),2,LEN(IF(ISNUMBER(SEARCH("$",TRIM(D19))),SUBSTITUTE(TRIM(D19),"$",""),TRIM(D19)))-2),".",","),_xlfn.NUMBERVALUE(IF(ISNUMBER(SEARCH("$",TRIM(D19))),SUBSTITUTE(TRIM(D19),"$",""),TRIM(D19)),".",",")),"")</x:f>
        <x:v>761.37</x:v>
      </x:c>
      <x:c r="L19" t="str">
        <x:f>IF(ISNUMBER(K19),"OK","REVIEW")</x:f>
        <x:v>OK</x:v>
      </x:c>
      <x:c r="M19" t="str">
        <x:f>UPPER(TRIM(E19))</x:f>
        <x:v>USD</x:v>
      </x:c>
      <x:c r="N19" t="str">
        <x:f>UPPER(TRIM(F19))</x:f>
        <x:v>SALES</x:v>
      </x:c>
      <x:c r="O19" t="str">
        <x:f>A19&amp;"|"&amp;B19&amp;"|"&amp;C19&amp;"|"&amp;D19&amp;"|"&amp;E19&amp;"|"&amp;F19&amp;"|"&amp;G19</x:f>
        <x:v>TX-26-0063|08/05/2026|Harbor Cloud Services|761.37|usd |SALES|INV-0267</x:v>
      </x:c>
      <x:c r="P19" t="str">
        <x:f>IF(COUNTIF($A$5:$A$72,A19)=1,"UNIQUE",IF(COUNTIFS($A$5:$A$72,A19,$O$5:$O$72,O19)=COUNTIF($A$5:$A$72,A19),IF(COUNTIF($A$5:A19,A19)=1,"KEEP FIRST","EXCLUDE COPY"),"REVIEW ID"))</x:f>
        <x:v>UNIQUE</x:v>
      </x:c>
      <x:c r="Q19" t="str">
        <x:f>IF(P19="EXCLUDE COPY","EXCLUDE COPY",IF(P19="REVIEW ID","REVIEW ID",IF(J19&lt;&gt;"OK","REVIEW DATE",IF(L19&lt;&gt;"OK","REVIEW AMOUNT",IF(H19="","REVIEW VENDOR",IF(M19&lt;&gt;"USD","REVIEW CURRENCY",IF(COUNTIF(LOOKUPS!$D$5:$D$9,N19)=0,"REVIEW CENTER","READY")))))))</x:f>
        <x:v>READY</x:v>
      </x:c>
      <x:c r="S19"/>
    </x:row>
    <x:row r="20" ht="20" customHeight="1">
      <x:c r="A20" t="str">
        <x:v>TX-26-0059</x:v>
      </x:c>
      <x:c r="B20" t="str">
        <x:v>2026-08-19</x:v>
      </x:c>
      <x:c r="C20" t="str">
        <x:v>RIVERFRONT UTILITIES</x:v>
      </x:c>
      <x:c r="D20" t="str">
        <x:v>519.61</x:v>
      </x:c>
      <x:c r="E20" t="str">
        <x:v>USD</x:v>
      </x:c>
      <x:c r="F20" t="str">
        <x:v>IT</x:v>
      </x:c>
      <x:c r="G20" t="str">
        <x:v>INV-0250</x:v>
      </x:c>
      <x:c r="H20" t="str">
        <x:f>IFERROR(_xlfn.XLOOKUP(UPPER(TRIM(C20)),LOOKUPS!$A$5:$A$12,LOOKUPS!$B$5:$B$12,""),"")</x:f>
        <x:v>Riverfront Utilities</x:v>
      </x:c>
      <x:c r="I20" s="40" t="n">
        <x:f>IFERROR(IF(MID(TRIM(B20),5,1)="-",DATE(VALUE(LEFT(TRIM(B20),4)),VALUE(MID(TRIM(B20),6,2)),VALUE(RIGHT(TRIM(B20),2))),DATE(VALUE(RIGHT(TRIM(B20),4)),VALUE(LEFT(TRIM(B20),2)),VALUE(MID(TRIM(B20),4,2)))),"")</x:f>
        <x:v>46253</x:v>
      </x:c>
      <x:c r="J20" t="str">
        <x:f>IF(I20="","REVIEW",IF(MID(TRIM(B20),5,1)="-",IF(TEXT(I20,"yyyy-mm-dd")=TRIM(B20),"OK","REVIEW"),IF(TEXT(I20,"mm/dd/yyyy")=TRIM(B20),"OK","REVIEW")))</x:f>
        <x:v>OK</x:v>
      </x:c>
      <x:c r="K20" s="42" t="n">
        <x:f>IFERROR(IF(LEFT(TRIM(D20),1)="(",-_xlfn.NUMBERVALUE(MID(IF(ISNUMBER(SEARCH("$",TRIM(D20))),SUBSTITUTE(TRIM(D20),"$",""),TRIM(D20)),2,LEN(IF(ISNUMBER(SEARCH("$",TRIM(D20))),SUBSTITUTE(TRIM(D20),"$",""),TRIM(D20)))-2),".",","),_xlfn.NUMBERVALUE(IF(ISNUMBER(SEARCH("$",TRIM(D20))),SUBSTITUTE(TRIM(D20),"$",""),TRIM(D20)),".",",")),"")</x:f>
        <x:v>519.61</x:v>
      </x:c>
      <x:c r="L20" t="str">
        <x:f>IF(ISNUMBER(K20),"OK","REVIEW")</x:f>
        <x:v>OK</x:v>
      </x:c>
      <x:c r="M20" t="str">
        <x:f>UPPER(TRIM(E20))</x:f>
        <x:v>USD</x:v>
      </x:c>
      <x:c r="N20" t="str">
        <x:f>UPPER(TRIM(F20))</x:f>
        <x:v>IT</x:v>
      </x:c>
      <x:c r="O20" t="str">
        <x:f>A20&amp;"|"&amp;B20&amp;"|"&amp;C20&amp;"|"&amp;D20&amp;"|"&amp;E20&amp;"|"&amp;F20&amp;"|"&amp;G20</x:f>
        <x:v>TX-26-0059|2026-08-19|RIVERFRONT UTILITIES|519.61|USD|IT|INV-0250</x:v>
      </x:c>
      <x:c r="P20" t="str">
        <x:f>IF(COUNTIF($A$5:$A$72,A20)=1,"UNIQUE",IF(COUNTIFS($A$5:$A$72,A20,$O$5:$O$72,O20)=COUNTIF($A$5:$A$72,A20),IF(COUNTIF($A$5:A20,A20)=1,"KEEP FIRST","EXCLUDE COPY"),"REVIEW ID"))</x:f>
        <x:v>UNIQUE</x:v>
      </x:c>
      <x:c r="Q20" t="str">
        <x:f>IF(P20="EXCLUDE COPY","EXCLUDE COPY",IF(P20="REVIEW ID","REVIEW ID",IF(J20&lt;&gt;"OK","REVIEW DATE",IF(L20&lt;&gt;"OK","REVIEW AMOUNT",IF(H20="","REVIEW VENDOR",IF(M20&lt;&gt;"USD","REVIEW CURRENCY",IF(COUNTIF(LOOKUPS!$D$5:$D$9,N20)=0,"REVIEW CENTER","READY")))))))</x:f>
        <x:v>READY</x:v>
      </x:c>
      <x:c r="S20"/>
    </x:row>
    <x:row r="21" ht="20" customHeight="1">
      <x:c r="A21" t="str">
        <x:v>TX-26-0032</x:v>
      </x:c>
      <x:c r="B21" t="str">
        <x:v>2026-08-15</x:v>
      </x:c>
      <x:c r="C21" t="str">
        <x:v>Harbor Cloud Services</x:v>
      </x:c>
      <x:c r="D21" t="str">
        <x:v>$1,060.67</x:v>
      </x:c>
      <x:c r="E21" t="str">
        <x:v>USD</x:v>
      </x:c>
      <x:c r="F21" t="str">
        <x:v>SALES</x:v>
      </x:c>
      <x:c r="G21" t="str">
        <x:v>INV-0136</x:v>
      </x:c>
      <x:c r="H21" t="str">
        <x:f>IFERROR(_xlfn.XLOOKUP(UPPER(TRIM(C21)),LOOKUPS!$A$5:$A$12,LOOKUPS!$B$5:$B$12,""),"")</x:f>
        <x:v>Harbor Cloud Services</x:v>
      </x:c>
      <x:c r="I21" s="40" t="n">
        <x:f>IFERROR(IF(MID(TRIM(B21),5,1)="-",DATE(VALUE(LEFT(TRIM(B21),4)),VALUE(MID(TRIM(B21),6,2)),VALUE(RIGHT(TRIM(B21),2))),DATE(VALUE(RIGHT(TRIM(B21),4)),VALUE(LEFT(TRIM(B21),2)),VALUE(MID(TRIM(B21),4,2)))),"")</x:f>
        <x:v>46249</x:v>
      </x:c>
      <x:c r="J21" t="str">
        <x:f>IF(I21="","REVIEW",IF(MID(TRIM(B21),5,1)="-",IF(TEXT(I21,"yyyy-mm-dd")=TRIM(B21),"OK","REVIEW"),IF(TEXT(I21,"mm/dd/yyyy")=TRIM(B21),"OK","REVIEW")))</x:f>
        <x:v>OK</x:v>
      </x:c>
      <x:c r="K21" s="42" t="n">
        <x:f>IFERROR(IF(LEFT(TRIM(D21),1)="(",-_xlfn.NUMBERVALUE(MID(IF(ISNUMBER(SEARCH("$",TRIM(D21))),SUBSTITUTE(TRIM(D21),"$",""),TRIM(D21)),2,LEN(IF(ISNUMBER(SEARCH("$",TRIM(D21))),SUBSTITUTE(TRIM(D21),"$",""),TRIM(D21)))-2),".",","),_xlfn.NUMBERVALUE(IF(ISNUMBER(SEARCH("$",TRIM(D21))),SUBSTITUTE(TRIM(D21),"$",""),TRIM(D21)),".",",")),"")</x:f>
        <x:v>1060.67</x:v>
      </x:c>
      <x:c r="L21" t="str">
        <x:f>IF(ISNUMBER(K21),"OK","REVIEW")</x:f>
        <x:v>OK</x:v>
      </x:c>
      <x:c r="M21" t="str">
        <x:f>UPPER(TRIM(E21))</x:f>
        <x:v>USD</x:v>
      </x:c>
      <x:c r="N21" t="str">
        <x:f>UPPER(TRIM(F21))</x:f>
        <x:v>SALES</x:v>
      </x:c>
      <x:c r="O21" t="str">
        <x:f>A21&amp;"|"&amp;B21&amp;"|"&amp;C21&amp;"|"&amp;D21&amp;"|"&amp;E21&amp;"|"&amp;F21&amp;"|"&amp;G21</x:f>
        <x:v>TX-26-0032|2026-08-15|Harbor Cloud Services|$1,060.67|USD|SALES|INV-0136</x:v>
      </x:c>
      <x:c r="P21" t="str">
        <x:f>IF(COUNTIF($A$5:$A$72,A21)=1,"UNIQUE",IF(COUNTIFS($A$5:$A$72,A21,$O$5:$O$72,O21)=COUNTIF($A$5:$A$72,A21),IF(COUNTIF($A$5:A21,A21)=1,"KEEP FIRST","EXCLUDE COPY"),"REVIEW ID"))</x:f>
        <x:v>UNIQUE</x:v>
      </x:c>
      <x:c r="Q21" t="str">
        <x:f>IF(P21="EXCLUDE COPY","EXCLUDE COPY",IF(P21="REVIEW ID","REVIEW ID",IF(J21&lt;&gt;"OK","REVIEW DATE",IF(L21&lt;&gt;"OK","REVIEW AMOUNT",IF(H21="","REVIEW VENDOR",IF(M21&lt;&gt;"USD","REVIEW CURRENCY",IF(COUNTIF(LOOKUPS!$D$5:$D$9,N21)=0,"REVIEW CENTER","READY")))))))</x:f>
        <x:v>READY</x:v>
      </x:c>
      <x:c r="S21"/>
    </x:row>
    <x:row r="22" ht="20" customHeight="1">
      <x:c r="A22" t="str">
        <x:v>TX-26-0012</x:v>
      </x:c>
      <x:c r="B22" t="str">
        <x:v>09/01/2026</x:v>
      </x:c>
      <x:c r="C22" t="str">
        <x:v>PINECREST LOGISTICS</x:v>
      </x:c>
      <x:c r="D22" t="str">
        <x:v>$1,411.36</x:v>
      </x:c>
      <x:c r="E22" t="str">
        <x:v>USD</x:v>
      </x:c>
      <x:c r="F22" t="str">
        <x:v>FIN</x:v>
      </x:c>
      <x:c r="G22" t="str">
        <x:v>INV-0051</x:v>
      </x:c>
      <x:c r="H22" t="str">
        <x:f>IFERROR(_xlfn.XLOOKUP(UPPER(TRIM(C22)),LOOKUPS!$A$5:$A$12,LOOKUPS!$B$5:$B$12,""),"")</x:f>
        <x:v>Pinecrest Logistics</x:v>
      </x:c>
      <x:c r="I22" s="40" t="n">
        <x:f>IFERROR(IF(MID(TRIM(B22),5,1)="-",DATE(VALUE(LEFT(TRIM(B22),4)),VALUE(MID(TRIM(B22),6,2)),VALUE(RIGHT(TRIM(B22),2))),DATE(VALUE(RIGHT(TRIM(B22),4)),VALUE(LEFT(TRIM(B22),2)),VALUE(MID(TRIM(B22),4,2)))),"")</x:f>
        <x:v>46266</x:v>
      </x:c>
      <x:c r="J22" t="str">
        <x:f>IF(I22="","REVIEW",IF(MID(TRIM(B22),5,1)="-",IF(TEXT(I22,"yyyy-mm-dd")=TRIM(B22),"OK","REVIEW"),IF(TEXT(I22,"mm/dd/yyyy")=TRIM(B22),"OK","REVIEW")))</x:f>
        <x:v>OK</x:v>
      </x:c>
      <x:c r="K22" s="42" t="n">
        <x:f>IFERROR(IF(LEFT(TRIM(D22),1)="(",-_xlfn.NUMBERVALUE(MID(IF(ISNUMBER(SEARCH("$",TRIM(D22))),SUBSTITUTE(TRIM(D22),"$",""),TRIM(D22)),2,LEN(IF(ISNUMBER(SEARCH("$",TRIM(D22))),SUBSTITUTE(TRIM(D22),"$",""),TRIM(D22)))-2),".",","),_xlfn.NUMBERVALUE(IF(ISNUMBER(SEARCH("$",TRIM(D22))),SUBSTITUTE(TRIM(D22),"$",""),TRIM(D22)),".",",")),"")</x:f>
        <x:v>1411.36</x:v>
      </x:c>
      <x:c r="L22" t="str">
        <x:f>IF(ISNUMBER(K22),"OK","REVIEW")</x:f>
        <x:v>OK</x:v>
      </x:c>
      <x:c r="M22" t="str">
        <x:f>UPPER(TRIM(E22))</x:f>
        <x:v>USD</x:v>
      </x:c>
      <x:c r="N22" t="str">
        <x:f>UPPER(TRIM(F22))</x:f>
        <x:v>FIN</x:v>
      </x:c>
      <x:c r="O22" t="str">
        <x:f>A22&amp;"|"&amp;B22&amp;"|"&amp;C22&amp;"|"&amp;D22&amp;"|"&amp;E22&amp;"|"&amp;F22&amp;"|"&amp;G22</x:f>
        <x:v>TX-26-0012|09/01/2026|PINECREST LOGISTICS|$1,411.36|USD|FIN|INV-0051</x:v>
      </x:c>
      <x:c r="P22" t="str">
        <x:f>IF(COUNTIF($A$5:$A$72,A22)=1,"UNIQUE",IF(COUNTIFS($A$5:$A$72,A22,$O$5:$O$72,O22)=COUNTIF($A$5:$A$72,A22),IF(COUNTIF($A$5:A22,A22)=1,"KEEP FIRST","EXCLUDE COPY"),"REVIEW ID"))</x:f>
        <x:v>UNIQUE</x:v>
      </x:c>
      <x:c r="Q22" t="str">
        <x:f>IF(P22="EXCLUDE COPY","EXCLUDE COPY",IF(P22="REVIEW ID","REVIEW ID",IF(J22&lt;&gt;"OK","REVIEW DATE",IF(L22&lt;&gt;"OK","REVIEW AMOUNT",IF(H22="","REVIEW VENDOR",IF(M22&lt;&gt;"USD","REVIEW CURRENCY",IF(COUNTIF(LOOKUPS!$D$5:$D$9,N22)=0,"REVIEW CENTER","READY")))))))</x:f>
        <x:v>READY</x:v>
      </x:c>
      <x:c r="S22"/>
    </x:row>
    <x:row r="23" ht="20" customHeight="1">
      <x:c r="A23" t="str">
        <x:v>TX-26-0057</x:v>
      </x:c>
      <x:c r="B23" t="str">
        <x:v>08/27/2026</x:v>
      </x:c>
      <x:c r="C23" t="str">
        <x:v>Harbor Cloud Services</x:v>
      </x:c>
      <x:c r="D23" t="str">
        <x:v> 798.73 </x:v>
      </x:c>
      <x:c r="E23" t="str">
        <x:v>USD</x:v>
      </x:c>
      <x:c r="F23" t="str">
        <x:v>MKT</x:v>
      </x:c>
      <x:c r="G23" t="str">
        <x:v>INV-0242</x:v>
      </x:c>
      <x:c r="H23" t="str">
        <x:f>IFERROR(_xlfn.XLOOKUP(UPPER(TRIM(C23)),LOOKUPS!$A$5:$A$12,LOOKUPS!$B$5:$B$12,""),"")</x:f>
        <x:v>Harbor Cloud Services</x:v>
      </x:c>
      <x:c r="I23" s="40" t="n">
        <x:f>IFERROR(IF(MID(TRIM(B23),5,1)="-",DATE(VALUE(LEFT(TRIM(B23),4)),VALUE(MID(TRIM(B23),6,2)),VALUE(RIGHT(TRIM(B23),2))),DATE(VALUE(RIGHT(TRIM(B23),4)),VALUE(LEFT(TRIM(B23),2)),VALUE(MID(TRIM(B23),4,2)))),"")</x:f>
        <x:v>46261</x:v>
      </x:c>
      <x:c r="J23" t="str">
        <x:f>IF(I23="","REVIEW",IF(MID(TRIM(B23),5,1)="-",IF(TEXT(I23,"yyyy-mm-dd")=TRIM(B23),"OK","REVIEW"),IF(TEXT(I23,"mm/dd/yyyy")=TRIM(B23),"OK","REVIEW")))</x:f>
        <x:v>OK</x:v>
      </x:c>
      <x:c r="K23" s="42" t="n">
        <x:f>IFERROR(IF(LEFT(TRIM(D23),1)="(",-_xlfn.NUMBERVALUE(MID(IF(ISNUMBER(SEARCH("$",TRIM(D23))),SUBSTITUTE(TRIM(D23),"$",""),TRIM(D23)),2,LEN(IF(ISNUMBER(SEARCH("$",TRIM(D23))),SUBSTITUTE(TRIM(D23),"$",""),TRIM(D23)))-2),".",","),_xlfn.NUMBERVALUE(IF(ISNUMBER(SEARCH("$",TRIM(D23))),SUBSTITUTE(TRIM(D23),"$",""),TRIM(D23)),".",",")),"")</x:f>
        <x:v>798.73</x:v>
      </x:c>
      <x:c r="L23" t="str">
        <x:f>IF(ISNUMBER(K23),"OK","REVIEW")</x:f>
        <x:v>OK</x:v>
      </x:c>
      <x:c r="M23" t="str">
        <x:f>UPPER(TRIM(E23))</x:f>
        <x:v>USD</x:v>
      </x:c>
      <x:c r="N23" t="str">
        <x:f>UPPER(TRIM(F23))</x:f>
        <x:v>MKT</x:v>
      </x:c>
      <x:c r="O23" t="str">
        <x:f>A23&amp;"|"&amp;B23&amp;"|"&amp;C23&amp;"|"&amp;D23&amp;"|"&amp;E23&amp;"|"&amp;F23&amp;"|"&amp;G23</x:f>
        <x:v>TX-26-0057|08/27/2026|Harbor Cloud Services| 798.73 |USD|MKT|INV-0242</x:v>
      </x:c>
      <x:c r="P23" t="str">
        <x:f>IF(COUNTIF($A$5:$A$72,A23)=1,"UNIQUE",IF(COUNTIFS($A$5:$A$72,A23,$O$5:$O$72,O23)=COUNTIF($A$5:$A$72,A23),IF(COUNTIF($A$5:A23,A23)=1,"KEEP FIRST","EXCLUDE COPY"),"REVIEW ID"))</x:f>
        <x:v>UNIQUE</x:v>
      </x:c>
      <x:c r="Q23" t="str">
        <x:f>IF(P23="EXCLUDE COPY","EXCLUDE COPY",IF(P23="REVIEW ID","REVIEW ID",IF(J23&lt;&gt;"OK","REVIEW DATE",IF(L23&lt;&gt;"OK","REVIEW AMOUNT",IF(H23="","REVIEW VENDOR",IF(M23&lt;&gt;"USD","REVIEW CURRENCY",IF(COUNTIF(LOOKUPS!$D$5:$D$9,N23)=0,"REVIEW CENTER","READY")))))))</x:f>
        <x:v>READY</x:v>
      </x:c>
      <x:c r="S23"/>
    </x:row>
    <x:row r="24" ht="20" customHeight="1">
      <x:c r="A24" t="str">
        <x:v>TX-26-0040</x:v>
      </x:c>
      <x:c r="B24" t="str">
        <x:v>2026-09-20</x:v>
      </x:c>
      <x:c r="C24" t="str">
        <x:v>CITYLINE TELECOM</x:v>
      </x:c>
      <x:c r="D24" t="str">
        <x:v>$204.93</x:v>
      </x:c>
      <x:c r="E24" t="str">
        <x:v>USD</x:v>
      </x:c>
      <x:c r="F24" t="str">
        <x:v>OPS</x:v>
      </x:c>
      <x:c r="G24" t="str">
        <x:v>INV-0170</x:v>
      </x:c>
      <x:c r="H24" t="str">
        <x:f>IFERROR(_xlfn.XLOOKUP(UPPER(TRIM(C24)),LOOKUPS!$A$5:$A$12,LOOKUPS!$B$5:$B$12,""),"")</x:f>
        <x:v>Cityline Telecom</x:v>
      </x:c>
      <x:c r="I24" s="40" t="n">
        <x:f>IFERROR(IF(MID(TRIM(B24),5,1)="-",DATE(VALUE(LEFT(TRIM(B24),4)),VALUE(MID(TRIM(B24),6,2)),VALUE(RIGHT(TRIM(B24),2))),DATE(VALUE(RIGHT(TRIM(B24),4)),VALUE(LEFT(TRIM(B24),2)),VALUE(MID(TRIM(B24),4,2)))),"")</x:f>
        <x:v>46285</x:v>
      </x:c>
      <x:c r="J24" t="str">
        <x:f>IF(I24="","REVIEW",IF(MID(TRIM(B24),5,1)="-",IF(TEXT(I24,"yyyy-mm-dd")=TRIM(B24),"OK","REVIEW"),IF(TEXT(I24,"mm/dd/yyyy")=TRIM(B24),"OK","REVIEW")))</x:f>
        <x:v>OK</x:v>
      </x:c>
      <x:c r="K24" s="42" t="n">
        <x:f>IFERROR(IF(LEFT(TRIM(D24),1)="(",-_xlfn.NUMBERVALUE(MID(IF(ISNUMBER(SEARCH("$",TRIM(D24))),SUBSTITUTE(TRIM(D24),"$",""),TRIM(D24)),2,LEN(IF(ISNUMBER(SEARCH("$",TRIM(D24))),SUBSTITUTE(TRIM(D24),"$",""),TRIM(D24)))-2),".",","),_xlfn.NUMBERVALUE(IF(ISNUMBER(SEARCH("$",TRIM(D24))),SUBSTITUTE(TRIM(D24),"$",""),TRIM(D24)),".",",")),"")</x:f>
        <x:v>204.93</x:v>
      </x:c>
      <x:c r="L24" t="str">
        <x:f>IF(ISNUMBER(K24),"OK","REVIEW")</x:f>
        <x:v>OK</x:v>
      </x:c>
      <x:c r="M24" t="str">
        <x:f>UPPER(TRIM(E24))</x:f>
        <x:v>USD</x:v>
      </x:c>
      <x:c r="N24" t="str">
        <x:f>UPPER(TRIM(F24))</x:f>
        <x:v>OPS</x:v>
      </x:c>
      <x:c r="O24" t="str">
        <x:f>A24&amp;"|"&amp;B24&amp;"|"&amp;C24&amp;"|"&amp;D24&amp;"|"&amp;E24&amp;"|"&amp;F24&amp;"|"&amp;G24</x:f>
        <x:v>TX-26-0040|2026-09-20|CITYLINE TELECOM|$204.93|USD|OPS|INV-0170</x:v>
      </x:c>
      <x:c r="P24" t="str">
        <x:f>IF(COUNTIF($A$5:$A$72,A24)=1,"UNIQUE",IF(COUNTIFS($A$5:$A$72,A24,$O$5:$O$72,O24)=COUNTIF($A$5:$A$72,A24),IF(COUNTIF($A$5:A24,A24)=1,"KEEP FIRST","EXCLUDE COPY"),"REVIEW ID"))</x:f>
        <x:v>UNIQUE</x:v>
      </x:c>
      <x:c r="Q24" t="str">
        <x:f>IF(P24="EXCLUDE COPY","EXCLUDE COPY",IF(P24="REVIEW ID","REVIEW ID",IF(J24&lt;&gt;"OK","REVIEW DATE",IF(L24&lt;&gt;"OK","REVIEW AMOUNT",IF(H24="","REVIEW VENDOR",IF(M24&lt;&gt;"USD","REVIEW CURRENCY",IF(COUNTIF(LOOKUPS!$D$5:$D$9,N24)=0,"REVIEW CENTER","READY")))))))</x:f>
        <x:v>READY</x:v>
      </x:c>
      <x:c r="S24"/>
    </x:row>
    <x:row r="25" ht="20" customHeight="1">
      <x:c r="A25" t="str">
        <x:v>TX-26-0036</x:v>
      </x:c>
      <x:c r="B25" t="str">
        <x:v>08/14/2026</x:v>
      </x:c>
      <x:c r="C25" t="str">
        <x:v>Eastgate Equipment</x:v>
      </x:c>
      <x:c r="D25" t="str">
        <x:v>$1,101.77</x:v>
      </x:c>
      <x:c r="E25" t="str">
        <x:v>USD</x:v>
      </x:c>
      <x:c r="F25" t="str">
        <x:v>OPS</x:v>
      </x:c>
      <x:c r="G25" t="str">
        <x:v>INV-0153</x:v>
      </x:c>
      <x:c r="H25" t="str">
        <x:f>IFERROR(_xlfn.XLOOKUP(UPPER(TRIM(C25)),LOOKUPS!$A$5:$A$12,LOOKUPS!$B$5:$B$12,""),"")</x:f>
        <x:v>Eastgate Equipment</x:v>
      </x:c>
      <x:c r="I25" s="40" t="n">
        <x:f>IFERROR(IF(MID(TRIM(B25),5,1)="-",DATE(VALUE(LEFT(TRIM(B25),4)),VALUE(MID(TRIM(B25),6,2)),VALUE(RIGHT(TRIM(B25),2))),DATE(VALUE(RIGHT(TRIM(B25),4)),VALUE(LEFT(TRIM(B25),2)),VALUE(MID(TRIM(B25),4,2)))),"")</x:f>
        <x:v>46248</x:v>
      </x:c>
      <x:c r="J25" t="str">
        <x:f>IF(I25="","REVIEW",IF(MID(TRIM(B25),5,1)="-",IF(TEXT(I25,"yyyy-mm-dd")=TRIM(B25),"OK","REVIEW"),IF(TEXT(I25,"mm/dd/yyyy")=TRIM(B25),"OK","REVIEW")))</x:f>
        <x:v>OK</x:v>
      </x:c>
      <x:c r="K25" s="42" t="n">
        <x:f>IFERROR(IF(LEFT(TRIM(D25),1)="(",-_xlfn.NUMBERVALUE(MID(IF(ISNUMBER(SEARCH("$",TRIM(D25))),SUBSTITUTE(TRIM(D25),"$",""),TRIM(D25)),2,LEN(IF(ISNUMBER(SEARCH("$",TRIM(D25))),SUBSTITUTE(TRIM(D25),"$",""),TRIM(D25)))-2),".",","),_xlfn.NUMBERVALUE(IF(ISNUMBER(SEARCH("$",TRIM(D25))),SUBSTITUTE(TRIM(D25),"$",""),TRIM(D25)),".",",")),"")</x:f>
        <x:v>1101.77</x:v>
      </x:c>
      <x:c r="L25" t="str">
        <x:f>IF(ISNUMBER(K25),"OK","REVIEW")</x:f>
        <x:v>OK</x:v>
      </x:c>
      <x:c r="M25" t="str">
        <x:f>UPPER(TRIM(E25))</x:f>
        <x:v>USD</x:v>
      </x:c>
      <x:c r="N25" t="str">
        <x:f>UPPER(TRIM(F25))</x:f>
        <x:v>OPS</x:v>
      </x:c>
      <x:c r="O25" t="str">
        <x:f>A25&amp;"|"&amp;B25&amp;"|"&amp;C25&amp;"|"&amp;D25&amp;"|"&amp;E25&amp;"|"&amp;F25&amp;"|"&amp;G25</x:f>
        <x:v>TX-26-0036|08/14/2026|Eastgate Equipment|$1,101.77|USD|OPS|INV-0153</x:v>
      </x:c>
      <x:c r="P25" t="str">
        <x:f>IF(COUNTIF($A$5:$A$72,A25)=1,"UNIQUE",IF(COUNTIFS($A$5:$A$72,A25,$O$5:$O$72,O25)=COUNTIF($A$5:$A$72,A25),IF(COUNTIF($A$5:A25,A25)=1,"KEEP FIRST","EXCLUDE COPY"),"REVIEW ID"))</x:f>
        <x:v>UNIQUE</x:v>
      </x:c>
      <x:c r="Q25" t="str">
        <x:f>IF(P25="EXCLUDE COPY","EXCLUDE COPY",IF(P25="REVIEW ID","REVIEW ID",IF(J25&lt;&gt;"OK","REVIEW DATE",IF(L25&lt;&gt;"OK","REVIEW AMOUNT",IF(H25="","REVIEW VENDOR",IF(M25&lt;&gt;"USD","REVIEW CURRENCY",IF(COUNTIF(LOOKUPS!$D$5:$D$9,N25)=0,"REVIEW CENTER","READY")))))))</x:f>
        <x:v>READY</x:v>
      </x:c>
      <x:c r="S25"/>
    </x:row>
    <x:row r="26" ht="20" customHeight="1">
      <x:c r="A26" t="str">
        <x:v>TX-26-0033</x:v>
      </x:c>
      <x:c r="B26" t="str">
        <x:v>09/10/2026</x:v>
      </x:c>
      <x:c r="C26" t="str">
        <x:v>northstar office supplies</x:v>
      </x:c>
      <x:c r="D26" t="str">
        <x:v> 1,647.18 </x:v>
      </x:c>
      <x:c r="E26" t="str">
        <x:v>USD</x:v>
      </x:c>
      <x:c r="F26" t="str">
        <x:v>ops </x:v>
      </x:c>
      <x:c r="G26" t="str">
        <x:v>INV-0140</x:v>
      </x:c>
      <x:c r="H26" t="str">
        <x:f>IFERROR(_xlfn.XLOOKUP(UPPER(TRIM(C26)),LOOKUPS!$A$5:$A$12,LOOKUPS!$B$5:$B$12,""),"")</x:f>
        <x:v>Northstar Office Supplies</x:v>
      </x:c>
      <x:c r="I26" s="40" t="n">
        <x:f>IFERROR(IF(MID(TRIM(B26),5,1)="-",DATE(VALUE(LEFT(TRIM(B26),4)),VALUE(MID(TRIM(B26),6,2)),VALUE(RIGHT(TRIM(B26),2))),DATE(VALUE(RIGHT(TRIM(B26),4)),VALUE(LEFT(TRIM(B26),2)),VALUE(MID(TRIM(B26),4,2)))),"")</x:f>
        <x:v>46275</x:v>
      </x:c>
      <x:c r="J26" t="str">
        <x:f>IF(I26="","REVIEW",IF(MID(TRIM(B26),5,1)="-",IF(TEXT(I26,"yyyy-mm-dd")=TRIM(B26),"OK","REVIEW"),IF(TEXT(I26,"mm/dd/yyyy")=TRIM(B26),"OK","REVIEW")))</x:f>
        <x:v>OK</x:v>
      </x:c>
      <x:c r="K26" s="42" t="n">
        <x:f>IFERROR(IF(LEFT(TRIM(D26),1)="(",-_xlfn.NUMBERVALUE(MID(IF(ISNUMBER(SEARCH("$",TRIM(D26))),SUBSTITUTE(TRIM(D26),"$",""),TRIM(D26)),2,LEN(IF(ISNUMBER(SEARCH("$",TRIM(D26))),SUBSTITUTE(TRIM(D26),"$",""),TRIM(D26)))-2),".",","),_xlfn.NUMBERVALUE(IF(ISNUMBER(SEARCH("$",TRIM(D26))),SUBSTITUTE(TRIM(D26),"$",""),TRIM(D26)),".",",")),"")</x:f>
        <x:v>1647.18</x:v>
      </x:c>
      <x:c r="L26" t="str">
        <x:f>IF(ISNUMBER(K26),"OK","REVIEW")</x:f>
        <x:v>OK</x:v>
      </x:c>
      <x:c r="M26" t="str">
        <x:f>UPPER(TRIM(E26))</x:f>
        <x:v>USD</x:v>
      </x:c>
      <x:c r="N26" t="str">
        <x:f>UPPER(TRIM(F26))</x:f>
        <x:v>OPS</x:v>
      </x:c>
      <x:c r="O26" t="str">
        <x:f>A26&amp;"|"&amp;B26&amp;"|"&amp;C26&amp;"|"&amp;D26&amp;"|"&amp;E26&amp;"|"&amp;F26&amp;"|"&amp;G26</x:f>
        <x:v>TX-26-0033|09/10/2026|northstar office supplies| 1,647.18 |USD|ops |INV-0140</x:v>
      </x:c>
      <x:c r="P26" t="str">
        <x:f>IF(COUNTIF($A$5:$A$72,A26)=1,"UNIQUE",IF(COUNTIFS($A$5:$A$72,A26,$O$5:$O$72,O26)=COUNTIF($A$5:$A$72,A26),IF(COUNTIF($A$5:A26,A26)=1,"KEEP FIRST","EXCLUDE COPY"),"REVIEW ID"))</x:f>
        <x:v>UNIQUE</x:v>
      </x:c>
      <x:c r="Q26" t="str">
        <x:f>IF(P26="EXCLUDE COPY","EXCLUDE COPY",IF(P26="REVIEW ID","REVIEW ID",IF(J26&lt;&gt;"OK","REVIEW DATE",IF(L26&lt;&gt;"OK","REVIEW AMOUNT",IF(H26="","REVIEW VENDOR",IF(M26&lt;&gt;"USD","REVIEW CURRENCY",IF(COUNTIF(LOOKUPS!$D$5:$D$9,N26)=0,"REVIEW CENTER","READY")))))))</x:f>
        <x:v>READY</x:v>
      </x:c>
      <x:c r="S26"/>
    </x:row>
    <x:row r="27" ht="20" customHeight="1">
      <x:c r="A27" t="str">
        <x:v>TX-26-0042</x:v>
      </x:c>
      <x:c r="B27" t="str">
        <x:v>08/23/2026</x:v>
      </x:c>
      <x:c r="C27" t="str">
        <x:v> harbor cloud services </x:v>
      </x:c>
      <x:c r="D27" t="str">
        <x:v>727.84</x:v>
      </x:c>
      <x:c r="E27" t="str">
        <x:v>usd </x:v>
      </x:c>
      <x:c r="F27" t="str">
        <x:v>OPS</x:v>
      </x:c>
      <x:c r="G27" t="str">
        <x:v>INV-0178</x:v>
      </x:c>
      <x:c r="H27" t="str">
        <x:f>IFERROR(_xlfn.XLOOKUP(UPPER(TRIM(C27)),LOOKUPS!$A$5:$A$12,LOOKUPS!$B$5:$B$12,""),"")</x:f>
        <x:v>Harbor Cloud Services</x:v>
      </x:c>
      <x:c r="I27" s="40" t="n">
        <x:f>IFERROR(IF(MID(TRIM(B27),5,1)="-",DATE(VALUE(LEFT(TRIM(B27),4)),VALUE(MID(TRIM(B27),6,2)),VALUE(RIGHT(TRIM(B27),2))),DATE(VALUE(RIGHT(TRIM(B27),4)),VALUE(LEFT(TRIM(B27),2)),VALUE(MID(TRIM(B27),4,2)))),"")</x:f>
        <x:v>46257</x:v>
      </x:c>
      <x:c r="J27" t="str">
        <x:f>IF(I27="","REVIEW",IF(MID(TRIM(B27),5,1)="-",IF(TEXT(I27,"yyyy-mm-dd")=TRIM(B27),"OK","REVIEW"),IF(TEXT(I27,"mm/dd/yyyy")=TRIM(B27),"OK","REVIEW")))</x:f>
        <x:v>OK</x:v>
      </x:c>
      <x:c r="K27" s="42" t="n">
        <x:f>IFERROR(IF(LEFT(TRIM(D27),1)="(",-_xlfn.NUMBERVALUE(MID(IF(ISNUMBER(SEARCH("$",TRIM(D27))),SUBSTITUTE(TRIM(D27),"$",""),TRIM(D27)),2,LEN(IF(ISNUMBER(SEARCH("$",TRIM(D27))),SUBSTITUTE(TRIM(D27),"$",""),TRIM(D27)))-2),".",","),_xlfn.NUMBERVALUE(IF(ISNUMBER(SEARCH("$",TRIM(D27))),SUBSTITUTE(TRIM(D27),"$",""),TRIM(D27)),".",",")),"")</x:f>
        <x:v>727.84</x:v>
      </x:c>
      <x:c r="L27" t="str">
        <x:f>IF(ISNUMBER(K27),"OK","REVIEW")</x:f>
        <x:v>OK</x:v>
      </x:c>
      <x:c r="M27" t="str">
        <x:f>UPPER(TRIM(E27))</x:f>
        <x:v>USD</x:v>
      </x:c>
      <x:c r="N27" t="str">
        <x:f>UPPER(TRIM(F27))</x:f>
        <x:v>OPS</x:v>
      </x:c>
      <x:c r="O27" t="str">
        <x:f>A27&amp;"|"&amp;B27&amp;"|"&amp;C27&amp;"|"&amp;D27&amp;"|"&amp;E27&amp;"|"&amp;F27&amp;"|"&amp;G27</x:f>
        <x:v>TX-26-0042|08/23/2026| harbor cloud services |727.84|usd |OPS|INV-0178</x:v>
      </x:c>
      <x:c r="P27" t="str">
        <x:f>IF(COUNTIF($A$5:$A$72,A27)=1,"UNIQUE",IF(COUNTIFS($A$5:$A$72,A27,$O$5:$O$72,O27)=COUNTIF($A$5:$A$72,A27),IF(COUNTIF($A$5:A27,A27)=1,"KEEP FIRST","EXCLUDE COPY"),"REVIEW ID"))</x:f>
        <x:v>UNIQUE</x:v>
      </x:c>
      <x:c r="Q27" t="str">
        <x:f>IF(P27="EXCLUDE COPY","EXCLUDE COPY",IF(P27="REVIEW ID","REVIEW ID",IF(J27&lt;&gt;"OK","REVIEW DATE",IF(L27&lt;&gt;"OK","REVIEW AMOUNT",IF(H27="","REVIEW VENDOR",IF(M27&lt;&gt;"USD","REVIEW CURRENCY",IF(COUNTIF(LOOKUPS!$D$5:$D$9,N27)=0,"REVIEW CENTER","READY")))))))</x:f>
        <x:v>READY</x:v>
      </x:c>
      <x:c r="S27"/>
    </x:row>
    <x:row r="28" ht="20" customHeight="1">
      <x:c r="A28" t="str">
        <x:v>TX-26-0058</x:v>
      </x:c>
      <x:c r="B28" t="str">
        <x:v>2026-09-02</x:v>
      </x:c>
      <x:c r="C28" t="str">
        <x:v>Riverfront Utilities</x:v>
      </x:c>
      <x:c r="D28" t="str">
        <x:v>($195.94)</x:v>
      </x:c>
      <x:c r="E28" t="str">
        <x:v>USD</x:v>
      </x:c>
      <x:c r="F28" t="str">
        <x:v>FIN</x:v>
      </x:c>
      <x:c r="G28" t="str">
        <x:v>INV-0246</x:v>
      </x:c>
      <x:c r="H28" t="str">
        <x:f>IFERROR(_xlfn.XLOOKUP(UPPER(TRIM(C28)),LOOKUPS!$A$5:$A$12,LOOKUPS!$B$5:$B$12,""),"")</x:f>
        <x:v>Riverfront Utilities</x:v>
      </x:c>
      <x:c r="I28" s="40" t="n">
        <x:f>IFERROR(IF(MID(TRIM(B28),5,1)="-",DATE(VALUE(LEFT(TRIM(B28),4)),VALUE(MID(TRIM(B28),6,2)),VALUE(RIGHT(TRIM(B28),2))),DATE(VALUE(RIGHT(TRIM(B28),4)),VALUE(LEFT(TRIM(B28),2)),VALUE(MID(TRIM(B28),4,2)))),"")</x:f>
        <x:v>46267</x:v>
      </x:c>
      <x:c r="J28" t="str">
        <x:f>IF(I28="","REVIEW",IF(MID(TRIM(B28),5,1)="-",IF(TEXT(I28,"yyyy-mm-dd")=TRIM(B28),"OK","REVIEW"),IF(TEXT(I28,"mm/dd/yyyy")=TRIM(B28),"OK","REVIEW")))</x:f>
        <x:v>OK</x:v>
      </x:c>
      <x:c r="K28" s="42" t="n">
        <x:f>IFERROR(IF(LEFT(TRIM(D28),1)="(",-_xlfn.NUMBERVALUE(MID(IF(ISNUMBER(SEARCH("$",TRIM(D28))),SUBSTITUTE(TRIM(D28),"$",""),TRIM(D28)),2,LEN(IF(ISNUMBER(SEARCH("$",TRIM(D28))),SUBSTITUTE(TRIM(D28),"$",""),TRIM(D28)))-2),".",","),_xlfn.NUMBERVALUE(IF(ISNUMBER(SEARCH("$",TRIM(D28))),SUBSTITUTE(TRIM(D28),"$",""),TRIM(D28)),".",",")),"")</x:f>
        <x:v>-195.94</x:v>
      </x:c>
      <x:c r="L28" t="str">
        <x:f>IF(ISNUMBER(K28),"OK","REVIEW")</x:f>
        <x:v>OK</x:v>
      </x:c>
      <x:c r="M28" t="str">
        <x:f>UPPER(TRIM(E28))</x:f>
        <x:v>USD</x:v>
      </x:c>
      <x:c r="N28" t="str">
        <x:f>UPPER(TRIM(F28))</x:f>
        <x:v>FIN</x:v>
      </x:c>
      <x:c r="O28" t="str">
        <x:f>A28&amp;"|"&amp;B28&amp;"|"&amp;C28&amp;"|"&amp;D28&amp;"|"&amp;E28&amp;"|"&amp;F28&amp;"|"&amp;G28</x:f>
        <x:v>TX-26-0058|2026-09-02|Riverfront Utilities|($195.94)|USD|FIN|INV-0246</x:v>
      </x:c>
      <x:c r="P28" t="str">
        <x:f>IF(COUNTIF($A$5:$A$72,A28)=1,"UNIQUE",IF(COUNTIFS($A$5:$A$72,A28,$O$5:$O$72,O28)=COUNTIF($A$5:$A$72,A28),IF(COUNTIF($A$5:A28,A28)=1,"KEEP FIRST","EXCLUDE COPY"),"REVIEW ID"))</x:f>
        <x:v>UNIQUE</x:v>
      </x:c>
      <x:c r="Q28" t="str">
        <x:f>IF(P28="EXCLUDE COPY","EXCLUDE COPY",IF(P28="REVIEW ID","REVIEW ID",IF(J28&lt;&gt;"OK","REVIEW DATE",IF(L28&lt;&gt;"OK","REVIEW AMOUNT",IF(H28="","REVIEW VENDOR",IF(M28&lt;&gt;"USD","REVIEW CURRENCY",IF(COUNTIF(LOOKUPS!$D$5:$D$9,N28)=0,"REVIEW CENTER","READY")))))))</x:f>
        <x:v>READY</x:v>
      </x:c>
      <x:c r="S28"/>
    </x:row>
    <x:row r="29" ht="20" customHeight="1">
      <x:c r="A29" t="str">
        <x:v>TX-26-0011</x:v>
      </x:c>
      <x:c r="B29" t="str">
        <x:v>2026-08-16</x:v>
      </x:c>
      <x:c r="C29" t="str">
        <x:v>Bluepeak Marketing</x:v>
      </x:c>
      <x:c r="D29" t="str">
        <x:v>324.42</x:v>
      </x:c>
      <x:c r="E29" t="str">
        <x:v>USD</x:v>
      </x:c>
      <x:c r="F29" t="str">
        <x:v>sales </x:v>
      </x:c>
      <x:c r="G29" t="str">
        <x:v>INV-0046</x:v>
      </x:c>
      <x:c r="H29" t="str">
        <x:f>IFERROR(_xlfn.XLOOKUP(UPPER(TRIM(C29)),LOOKUPS!$A$5:$A$12,LOOKUPS!$B$5:$B$12,""),"")</x:f>
        <x:v>Bluepeak Marketing</x:v>
      </x:c>
      <x:c r="I29" s="40" t="n">
        <x:f>IFERROR(IF(MID(TRIM(B29),5,1)="-",DATE(VALUE(LEFT(TRIM(B29),4)),VALUE(MID(TRIM(B29),6,2)),VALUE(RIGHT(TRIM(B29),2))),DATE(VALUE(RIGHT(TRIM(B29),4)),VALUE(LEFT(TRIM(B29),2)),VALUE(MID(TRIM(B29),4,2)))),"")</x:f>
        <x:v>46250</x:v>
      </x:c>
      <x:c r="J29" t="str">
        <x:f>IF(I29="","REVIEW",IF(MID(TRIM(B29),5,1)="-",IF(TEXT(I29,"yyyy-mm-dd")=TRIM(B29),"OK","REVIEW"),IF(TEXT(I29,"mm/dd/yyyy")=TRIM(B29),"OK","REVIEW")))</x:f>
        <x:v>OK</x:v>
      </x:c>
      <x:c r="K29" s="42" t="n">
        <x:f>IFERROR(IF(LEFT(TRIM(D29),1)="(",-_xlfn.NUMBERVALUE(MID(IF(ISNUMBER(SEARCH("$",TRIM(D29))),SUBSTITUTE(TRIM(D29),"$",""),TRIM(D29)),2,LEN(IF(ISNUMBER(SEARCH("$",TRIM(D29))),SUBSTITUTE(TRIM(D29),"$",""),TRIM(D29)))-2),".",","),_xlfn.NUMBERVALUE(IF(ISNUMBER(SEARCH("$",TRIM(D29))),SUBSTITUTE(TRIM(D29),"$",""),TRIM(D29)),".",",")),"")</x:f>
        <x:v>324.42</x:v>
      </x:c>
      <x:c r="L29" t="str">
        <x:f>IF(ISNUMBER(K29),"OK","REVIEW")</x:f>
        <x:v>OK</x:v>
      </x:c>
      <x:c r="M29" t="str">
        <x:f>UPPER(TRIM(E29))</x:f>
        <x:v>USD</x:v>
      </x:c>
      <x:c r="N29" t="str">
        <x:f>UPPER(TRIM(F29))</x:f>
        <x:v>SALES</x:v>
      </x:c>
      <x:c r="O29" t="str">
        <x:f>A29&amp;"|"&amp;B29&amp;"|"&amp;C29&amp;"|"&amp;D29&amp;"|"&amp;E29&amp;"|"&amp;F29&amp;"|"&amp;G29</x:f>
        <x:v>TX-26-0011|2026-08-16|Bluepeak Marketing|324.42|USD|sales |INV-0046</x:v>
      </x:c>
      <x:c r="P29" t="str">
        <x:f>IF(COUNTIF($A$5:$A$72,A29)=1,"UNIQUE",IF(COUNTIFS($A$5:$A$72,A29,$O$5:$O$72,O29)=COUNTIF($A$5:$A$72,A29),IF(COUNTIF($A$5:A29,A29)=1,"KEEP FIRST","EXCLUDE COPY"),"REVIEW ID"))</x:f>
        <x:v>UNIQUE</x:v>
      </x:c>
      <x:c r="Q29" t="str">
        <x:f>IF(P29="EXCLUDE COPY","EXCLUDE COPY",IF(P29="REVIEW ID","REVIEW ID",IF(J29&lt;&gt;"OK","REVIEW DATE",IF(L29&lt;&gt;"OK","REVIEW AMOUNT",IF(H29="","REVIEW VENDOR",IF(M29&lt;&gt;"USD","REVIEW CURRENCY",IF(COUNTIF(LOOKUPS!$D$5:$D$9,N29)=0,"REVIEW CENTER","READY")))))))</x:f>
        <x:v>READY</x:v>
      </x:c>
      <x:c r="S29"/>
    </x:row>
    <x:row r="30" ht="20" customHeight="1">
      <x:c r="A30" t="str">
        <x:v>TX-26-0004</x:v>
      </x:c>
      <x:c r="B30" t="str">
        <x:v>2026-09-31</x:v>
      </x:c>
      <x:c r="C30" t="str">
        <x:v>Riverfront Utilities</x:v>
      </x:c>
      <x:c r="D30" t="str">
        <x:v>$1,632.00</x:v>
      </x:c>
      <x:c r="E30" t="str">
        <x:v>USD</x:v>
      </x:c>
      <x:c r="F30" t="str">
        <x:v>FIN</x:v>
      </x:c>
      <x:c r="G30" t="str">
        <x:v>INV-0017</x:v>
      </x:c>
      <x:c r="H30" t="str">
        <x:f>IFERROR(_xlfn.XLOOKUP(UPPER(TRIM(C30)),LOOKUPS!$A$5:$A$12,LOOKUPS!$B$5:$B$12,""),"")</x:f>
        <x:v>Riverfront Utilities</x:v>
      </x:c>
      <x:c r="I30" s="40" t="n">
        <x:f>IFERROR(IF(MID(TRIM(B30),5,1)="-",DATE(VALUE(LEFT(TRIM(B30),4)),VALUE(MID(TRIM(B30),6,2)),VALUE(RIGHT(TRIM(B30),2))),DATE(VALUE(RIGHT(TRIM(B30),4)),VALUE(LEFT(TRIM(B30),2)),VALUE(MID(TRIM(B30),4,2)))),"")</x:f>
        <x:v>46296</x:v>
      </x:c>
      <x:c r="J30" t="str">
        <x:f>IF(I30="","REVIEW",IF(MID(TRIM(B30),5,1)="-",IF(TEXT(I30,"yyyy-mm-dd")=TRIM(B30),"OK","REVIEW"),IF(TEXT(I30,"mm/dd/yyyy")=TRIM(B30),"OK","REVIEW")))</x:f>
        <x:v>REVIEW</x:v>
      </x:c>
      <x:c r="K30" s="42" t="n">
        <x:f>IFERROR(IF(LEFT(TRIM(D30),1)="(",-_xlfn.NUMBERVALUE(MID(IF(ISNUMBER(SEARCH("$",TRIM(D30))),SUBSTITUTE(TRIM(D30),"$",""),TRIM(D30)),2,LEN(IF(ISNUMBER(SEARCH("$",TRIM(D30))),SUBSTITUTE(TRIM(D30),"$",""),TRIM(D30)))-2),".",","),_xlfn.NUMBERVALUE(IF(ISNUMBER(SEARCH("$",TRIM(D30))),SUBSTITUTE(TRIM(D30),"$",""),TRIM(D30)),".",",")),"")</x:f>
        <x:v>1632</x:v>
      </x:c>
      <x:c r="L30" t="str">
        <x:f>IF(ISNUMBER(K30),"OK","REVIEW")</x:f>
        <x:v>OK</x:v>
      </x:c>
      <x:c r="M30" t="str">
        <x:f>UPPER(TRIM(E30))</x:f>
        <x:v>USD</x:v>
      </x:c>
      <x:c r="N30" t="str">
        <x:f>UPPER(TRIM(F30))</x:f>
        <x:v>FIN</x:v>
      </x:c>
      <x:c r="O30" t="str">
        <x:f>A30&amp;"|"&amp;B30&amp;"|"&amp;C30&amp;"|"&amp;D30&amp;"|"&amp;E30&amp;"|"&amp;F30&amp;"|"&amp;G30</x:f>
        <x:v>TX-26-0004|2026-09-31|Riverfront Utilities|$1,632.00|USD|FIN|INV-0017</x:v>
      </x:c>
      <x:c r="P30" t="str">
        <x:f>IF(COUNTIF($A$5:$A$72,A30)=1,"UNIQUE",IF(COUNTIFS($A$5:$A$72,A30,$O$5:$O$72,O30)=COUNTIF($A$5:$A$72,A30),IF(COUNTIF($A$5:A30,A30)=1,"KEEP FIRST","EXCLUDE COPY"),"REVIEW ID"))</x:f>
        <x:v>UNIQUE</x:v>
      </x:c>
      <x:c r="Q30" t="str">
        <x:f>IF(P30="EXCLUDE COPY","EXCLUDE COPY",IF(P30="REVIEW ID","REVIEW ID",IF(J30&lt;&gt;"OK","REVIEW DATE",IF(L30&lt;&gt;"OK","REVIEW AMOUNT",IF(H30="","REVIEW VENDOR",IF(M30&lt;&gt;"USD","REVIEW CURRENCY",IF(COUNTIF(LOOKUPS!$D$5:$D$9,N30)=0,"REVIEW CENTER","READY")))))))</x:f>
        <x:v>REVIEW DATE</x:v>
      </x:c>
      <x:c r="S30"/>
    </x:row>
    <x:row r="31" ht="20" customHeight="1">
      <x:c r="A31" t="str">
        <x:v>TX-26-0014</x:v>
      </x:c>
      <x:c r="B31" t="str">
        <x:v>2026-09-26</x:v>
      </x:c>
      <x:c r="C31" t="str">
        <x:v>Eastgate Equipment</x:v>
      </x:c>
      <x:c r="D31" t="str">
        <x:v>amount missing</x:v>
      </x:c>
      <x:c r="E31" t="str">
        <x:v>usd </x:v>
      </x:c>
      <x:c r="F31" t="str">
        <x:v>SALES</x:v>
      </x:c>
      <x:c r="G31" t="str">
        <x:v>INV-0059</x:v>
      </x:c>
      <x:c r="H31" t="str">
        <x:f>IFERROR(_xlfn.XLOOKUP(UPPER(TRIM(C31)),LOOKUPS!$A$5:$A$12,LOOKUPS!$B$5:$B$12,""),"")</x:f>
        <x:v>Eastgate Equipment</x:v>
      </x:c>
      <x:c r="I31" s="40" t="n">
        <x:f>IFERROR(IF(MID(TRIM(B31),5,1)="-",DATE(VALUE(LEFT(TRIM(B31),4)),VALUE(MID(TRIM(B31),6,2)),VALUE(RIGHT(TRIM(B31),2))),DATE(VALUE(RIGHT(TRIM(B31),4)),VALUE(LEFT(TRIM(B31),2)),VALUE(MID(TRIM(B31),4,2)))),"")</x:f>
        <x:v>46291</x:v>
      </x:c>
      <x:c r="J31" t="str">
        <x:f>IF(I31="","REVIEW",IF(MID(TRIM(B31),5,1)="-",IF(TEXT(I31,"yyyy-mm-dd")=TRIM(B31),"OK","REVIEW"),IF(TEXT(I31,"mm/dd/yyyy")=TRIM(B31),"OK","REVIEW")))</x:f>
        <x:v>OK</x:v>
      </x:c>
      <x:c r="K31" s="42" t="str">
        <x:f>IFERROR(IF(LEFT(TRIM(D31),1)="(",-_xlfn.NUMBERVALUE(MID(IF(ISNUMBER(SEARCH("$",TRIM(D31))),SUBSTITUTE(TRIM(D31),"$",""),TRIM(D31)),2,LEN(IF(ISNUMBER(SEARCH("$",TRIM(D31))),SUBSTITUTE(TRIM(D31),"$",""),TRIM(D31)))-2),".",","),_xlfn.NUMBERVALUE(IF(ISNUMBER(SEARCH("$",TRIM(D31))),SUBSTITUTE(TRIM(D31),"$",""),TRIM(D31)),".",",")),"")</x:f>
      </x:c>
      <x:c r="L31" t="str">
        <x:f>IF(ISNUMBER(K31),"OK","REVIEW")</x:f>
        <x:v>REVIEW</x:v>
      </x:c>
      <x:c r="M31" t="str">
        <x:f>UPPER(TRIM(E31))</x:f>
        <x:v>USD</x:v>
      </x:c>
      <x:c r="N31" t="str">
        <x:f>UPPER(TRIM(F31))</x:f>
        <x:v>SALES</x:v>
      </x:c>
      <x:c r="O31" t="str">
        <x:f>A31&amp;"|"&amp;B31&amp;"|"&amp;C31&amp;"|"&amp;D31&amp;"|"&amp;E31&amp;"|"&amp;F31&amp;"|"&amp;G31</x:f>
        <x:v>TX-26-0014|2026-09-26|Eastgate Equipment|amount missing|usd |SALES|INV-0059</x:v>
      </x:c>
      <x:c r="P31" t="str">
        <x:f>IF(COUNTIF($A$5:$A$72,A31)=1,"UNIQUE",IF(COUNTIFS($A$5:$A$72,A31,$O$5:$O$72,O31)=COUNTIF($A$5:$A$72,A31),IF(COUNTIF($A$5:A31,A31)=1,"KEEP FIRST","EXCLUDE COPY"),"REVIEW ID"))</x:f>
        <x:v>UNIQUE</x:v>
      </x:c>
      <x:c r="Q31" t="str">
        <x:f>IF(P31="EXCLUDE COPY","EXCLUDE COPY",IF(P31="REVIEW ID","REVIEW ID",IF(J31&lt;&gt;"OK","REVIEW DATE",IF(L31&lt;&gt;"OK","REVIEW AMOUNT",IF(H31="","REVIEW VENDOR",IF(M31&lt;&gt;"USD","REVIEW CURRENCY",IF(COUNTIF(LOOKUPS!$D$5:$D$9,N31)=0,"REVIEW CENTER","READY")))))))</x:f>
        <x:v>REVIEW AMOUNT</x:v>
      </x:c>
      <x:c r="S31"/>
    </x:row>
    <x:row r="32" ht="20" customHeight="1">
      <x:c r="A32" t="str">
        <x:v>TX-26-0034</x:v>
      </x:c>
      <x:c r="B32" t="str">
        <x:v>2026-09-24</x:v>
      </x:c>
      <x:c r="C32" t="str">
        <x:v>Unlisted Catering Co</x:v>
      </x:c>
      <x:c r="D32" t="str">
        <x:v>2,017.44</x:v>
      </x:c>
      <x:c r="E32" t="str">
        <x:v>USD</x:v>
      </x:c>
      <x:c r="F32" t="str">
        <x:v>MKT</x:v>
      </x:c>
      <x:c r="G32" t="str">
        <x:v>INV-0144</x:v>
      </x:c>
      <x:c r="H32" t="str">
        <x:f>IFERROR(_xlfn.XLOOKUP(UPPER(TRIM(C32)),LOOKUPS!$A$5:$A$12,LOOKUPS!$B$5:$B$12,""),"")</x:f>
      </x:c>
      <x:c r="I32" s="40" t="n">
        <x:f>IFERROR(IF(MID(TRIM(B32),5,1)="-",DATE(VALUE(LEFT(TRIM(B32),4)),VALUE(MID(TRIM(B32),6,2)),VALUE(RIGHT(TRIM(B32),2))),DATE(VALUE(RIGHT(TRIM(B32),4)),VALUE(LEFT(TRIM(B32),2)),VALUE(MID(TRIM(B32),4,2)))),"")</x:f>
        <x:v>46289</x:v>
      </x:c>
      <x:c r="J32" t="str">
        <x:f>IF(I32="","REVIEW",IF(MID(TRIM(B32),5,1)="-",IF(TEXT(I32,"yyyy-mm-dd")=TRIM(B32),"OK","REVIEW"),IF(TEXT(I32,"mm/dd/yyyy")=TRIM(B32),"OK","REVIEW")))</x:f>
        <x:v>OK</x:v>
      </x:c>
      <x:c r="K32" s="42" t="n">
        <x:f>IFERROR(IF(LEFT(TRIM(D32),1)="(",-_xlfn.NUMBERVALUE(MID(IF(ISNUMBER(SEARCH("$",TRIM(D32))),SUBSTITUTE(TRIM(D32),"$",""),TRIM(D32)),2,LEN(IF(ISNUMBER(SEARCH("$",TRIM(D32))),SUBSTITUTE(TRIM(D32),"$",""),TRIM(D32)))-2),".",","),_xlfn.NUMBERVALUE(IF(ISNUMBER(SEARCH("$",TRIM(D32))),SUBSTITUTE(TRIM(D32),"$",""),TRIM(D32)),".",",")),"")</x:f>
        <x:v>2017.44</x:v>
      </x:c>
      <x:c r="L32" t="str">
        <x:f>IF(ISNUMBER(K32),"OK","REVIEW")</x:f>
        <x:v>OK</x:v>
      </x:c>
      <x:c r="M32" t="str">
        <x:f>UPPER(TRIM(E32))</x:f>
        <x:v>USD</x:v>
      </x:c>
      <x:c r="N32" t="str">
        <x:f>UPPER(TRIM(F32))</x:f>
        <x:v>MKT</x:v>
      </x:c>
      <x:c r="O32" t="str">
        <x:f>A32&amp;"|"&amp;B32&amp;"|"&amp;C32&amp;"|"&amp;D32&amp;"|"&amp;E32&amp;"|"&amp;F32&amp;"|"&amp;G32</x:f>
        <x:v>TX-26-0034|2026-09-24|Unlisted Catering Co|2,017.44|USD|MKT|INV-0144</x:v>
      </x:c>
      <x:c r="P32" t="str">
        <x:f>IF(COUNTIF($A$5:$A$72,A32)=1,"UNIQUE",IF(COUNTIFS($A$5:$A$72,A32,$O$5:$O$72,O32)=COUNTIF($A$5:$A$72,A32),IF(COUNTIF($A$5:A32,A32)=1,"KEEP FIRST","EXCLUDE COPY"),"REVIEW ID"))</x:f>
        <x:v>UNIQUE</x:v>
      </x:c>
      <x:c r="Q32" t="str">
        <x:f>IF(P32="EXCLUDE COPY","EXCLUDE COPY",IF(P32="REVIEW ID","REVIEW ID",IF(J32&lt;&gt;"OK","REVIEW DATE",IF(L32&lt;&gt;"OK","REVIEW AMOUNT",IF(H32="","REVIEW VENDOR",IF(M32&lt;&gt;"USD","REVIEW CURRENCY",IF(COUNTIF(LOOKUPS!$D$5:$D$9,N32)=0,"REVIEW CENTER","READY")))))))</x:f>
        <x:v>REVIEW VENDOR</x:v>
      </x:c>
    </x:row>
    <x:row r="33" ht="20" customHeight="1">
      <x:c r="A33" t="str">
        <x:v>TX-26-0061</x:v>
      </x:c>
      <x:c r="B33" t="str">
        <x:v>2026-08-28</x:v>
      </x:c>
      <x:c r="C33" t="str">
        <x:v> harbor cloud services </x:v>
      </x:c>
      <x:c r="D33" t="str">
        <x:v> 1,675.81 </x:v>
      </x:c>
      <x:c r="E33" t="str">
        <x:v>USD</x:v>
      </x:c>
      <x:c r="F33" t="str">
        <x:v>FIN</x:v>
      </x:c>
      <x:c r="G33" t="str">
        <x:v>INV-0259</x:v>
      </x:c>
      <x:c r="H33" t="str">
        <x:f>IFERROR(_xlfn.XLOOKUP(UPPER(TRIM(C33)),LOOKUPS!$A$5:$A$12,LOOKUPS!$B$5:$B$12,""),"")</x:f>
        <x:v>Harbor Cloud Services</x:v>
      </x:c>
      <x:c r="I33" s="40" t="n">
        <x:f>IFERROR(IF(MID(TRIM(B33),5,1)="-",DATE(VALUE(LEFT(TRIM(B33),4)),VALUE(MID(TRIM(B33),6,2)),VALUE(RIGHT(TRIM(B33),2))),DATE(VALUE(RIGHT(TRIM(B33),4)),VALUE(LEFT(TRIM(B33),2)),VALUE(MID(TRIM(B33),4,2)))),"")</x:f>
        <x:v>46262</x:v>
      </x:c>
      <x:c r="J33" t="str">
        <x:f>IF(I33="","REVIEW",IF(MID(TRIM(B33),5,1)="-",IF(TEXT(I33,"yyyy-mm-dd")=TRIM(B33),"OK","REVIEW"),IF(TEXT(I33,"mm/dd/yyyy")=TRIM(B33),"OK","REVIEW")))</x:f>
        <x:v>OK</x:v>
      </x:c>
      <x:c r="K33" s="42" t="n">
        <x:f>IFERROR(IF(LEFT(TRIM(D33),1)="(",-_xlfn.NUMBERVALUE(MID(IF(ISNUMBER(SEARCH("$",TRIM(D33))),SUBSTITUTE(TRIM(D33),"$",""),TRIM(D33)),2,LEN(IF(ISNUMBER(SEARCH("$",TRIM(D33))),SUBSTITUTE(TRIM(D33),"$",""),TRIM(D33)))-2),".",","),_xlfn.NUMBERVALUE(IF(ISNUMBER(SEARCH("$",TRIM(D33))),SUBSTITUTE(TRIM(D33),"$",""),TRIM(D33)),".",",")),"")</x:f>
        <x:v>1675.81</x:v>
      </x:c>
      <x:c r="L33" t="str">
        <x:f>IF(ISNUMBER(K33),"OK","REVIEW")</x:f>
        <x:v>OK</x:v>
      </x:c>
      <x:c r="M33" t="str">
        <x:f>UPPER(TRIM(E33))</x:f>
        <x:v>USD</x:v>
      </x:c>
      <x:c r="N33" t="str">
        <x:f>UPPER(TRIM(F33))</x:f>
        <x:v>FIN</x:v>
      </x:c>
      <x:c r="O33" t="str">
        <x:f>A33&amp;"|"&amp;B33&amp;"|"&amp;C33&amp;"|"&amp;D33&amp;"|"&amp;E33&amp;"|"&amp;F33&amp;"|"&amp;G33</x:f>
        <x:v>TX-26-0061|2026-08-28| harbor cloud services | 1,675.81 |USD|FIN|INV-0259</x:v>
      </x:c>
      <x:c r="P33" t="str">
        <x:f>IF(COUNTIF($A$5:$A$72,A33)=1,"UNIQUE",IF(COUNTIFS($A$5:$A$72,A33,$O$5:$O$72,O33)=COUNTIF($A$5:$A$72,A33),IF(COUNTIF($A$5:A33,A33)=1,"KEEP FIRST","EXCLUDE COPY"),"REVIEW ID"))</x:f>
        <x:v>UNIQUE</x:v>
      </x:c>
      <x:c r="Q33" t="str">
        <x:f>IF(P33="EXCLUDE COPY","EXCLUDE COPY",IF(P33="REVIEW ID","REVIEW ID",IF(J33&lt;&gt;"OK","REVIEW DATE",IF(L33&lt;&gt;"OK","REVIEW AMOUNT",IF(H33="","REVIEW VENDOR",IF(M33&lt;&gt;"USD","REVIEW CURRENCY",IF(COUNTIF(LOOKUPS!$D$5:$D$9,N33)=0,"REVIEW CENTER","READY")))))))</x:f>
        <x:v>READY</x:v>
      </x:c>
    </x:row>
    <x:row r="34" ht="20" customHeight="1">
      <x:c r="A34" t="str">
        <x:v>TX-26-0037</x:v>
      </x:c>
      <x:c r="B34" t="str">
        <x:v>2026-09-03</x:v>
      </x:c>
      <x:c r="C34" t="str">
        <x:v>Eastgate Equipment</x:v>
      </x:c>
      <x:c r="D34" t="str">
        <x:v> 681.50 </x:v>
      </x:c>
      <x:c r="E34" t="str">
        <x:v>USD</x:v>
      </x:c>
      <x:c r="F34" t="str">
        <x:v>SALES</x:v>
      </x:c>
      <x:c r="G34" t="str">
        <x:v>INV-0157</x:v>
      </x:c>
      <x:c r="H34" t="str">
        <x:f>IFERROR(_xlfn.XLOOKUP(UPPER(TRIM(C34)),LOOKUPS!$A$5:$A$12,LOOKUPS!$B$5:$B$12,""),"")</x:f>
        <x:v>Eastgate Equipment</x:v>
      </x:c>
      <x:c r="I34" s="40" t="n">
        <x:f>IFERROR(IF(MID(TRIM(B34),5,1)="-",DATE(VALUE(LEFT(TRIM(B34),4)),VALUE(MID(TRIM(B34),6,2)),VALUE(RIGHT(TRIM(B34),2))),DATE(VALUE(RIGHT(TRIM(B34),4)),VALUE(LEFT(TRIM(B34),2)),VALUE(MID(TRIM(B34),4,2)))),"")</x:f>
        <x:v>46268</x:v>
      </x:c>
      <x:c r="J34" t="str">
        <x:f>IF(I34="","REVIEW",IF(MID(TRIM(B34),5,1)="-",IF(TEXT(I34,"yyyy-mm-dd")=TRIM(B34),"OK","REVIEW"),IF(TEXT(I34,"mm/dd/yyyy")=TRIM(B34),"OK","REVIEW")))</x:f>
        <x:v>OK</x:v>
      </x:c>
      <x:c r="K34" s="42" t="n">
        <x:f>IFERROR(IF(LEFT(TRIM(D34),1)="(",-_xlfn.NUMBERVALUE(MID(IF(ISNUMBER(SEARCH("$",TRIM(D34))),SUBSTITUTE(TRIM(D34),"$",""),TRIM(D34)),2,LEN(IF(ISNUMBER(SEARCH("$",TRIM(D34))),SUBSTITUTE(TRIM(D34),"$",""),TRIM(D34)))-2),".",","),_xlfn.NUMBERVALUE(IF(ISNUMBER(SEARCH("$",TRIM(D34))),SUBSTITUTE(TRIM(D34),"$",""),TRIM(D34)),".",",")),"")</x:f>
        <x:v>681.5</x:v>
      </x:c>
      <x:c r="L34" t="str">
        <x:f>IF(ISNUMBER(K34),"OK","REVIEW")</x:f>
        <x:v>OK</x:v>
      </x:c>
      <x:c r="M34" t="str">
        <x:f>UPPER(TRIM(E34))</x:f>
        <x:v>USD</x:v>
      </x:c>
      <x:c r="N34" t="str">
        <x:f>UPPER(TRIM(F34))</x:f>
        <x:v>SALES</x:v>
      </x:c>
      <x:c r="O34" t="str">
        <x:f>A34&amp;"|"&amp;B34&amp;"|"&amp;C34&amp;"|"&amp;D34&amp;"|"&amp;E34&amp;"|"&amp;F34&amp;"|"&amp;G34</x:f>
        <x:v>TX-26-0037|2026-09-03|Eastgate Equipment| 681.50 |USD|SALES|INV-0157</x:v>
      </x:c>
      <x:c r="P34" t="str">
        <x:f>IF(COUNTIF($A$5:$A$72,A34)=1,"UNIQUE",IF(COUNTIFS($A$5:$A$72,A34,$O$5:$O$72,O34)=COUNTIF($A$5:$A$72,A34),IF(COUNTIF($A$5:A34,A34)=1,"KEEP FIRST","EXCLUDE COPY"),"REVIEW ID"))</x:f>
        <x:v>UNIQUE</x:v>
      </x:c>
      <x:c r="Q34" t="str">
        <x:f>IF(P34="EXCLUDE COPY","EXCLUDE COPY",IF(P34="REVIEW ID","REVIEW ID",IF(J34&lt;&gt;"OK","REVIEW DATE",IF(L34&lt;&gt;"OK","REVIEW AMOUNT",IF(H34="","REVIEW VENDOR",IF(M34&lt;&gt;"USD","REVIEW CURRENCY",IF(COUNTIF(LOOKUPS!$D$5:$D$9,N34)=0,"REVIEW CENTER","READY")))))))</x:f>
        <x:v>READY</x:v>
      </x:c>
    </x:row>
    <x:row r="35" ht="20" customHeight="1">
      <x:c r="A35" t="str">
        <x:v>TX-26-0021</x:v>
      </x:c>
      <x:c r="B35" t="str">
        <x:v>08/04/2026</x:v>
      </x:c>
      <x:c r="C35" t="str">
        <x:v>bluepeak marketing</x:v>
      </x:c>
      <x:c r="D35" t="str">
        <x:v> 1,301.59 </x:v>
      </x:c>
      <x:c r="E35" t="str">
        <x:v>usd </x:v>
      </x:c>
      <x:c r="F35" t="str">
        <x:v>IT</x:v>
      </x:c>
      <x:c r="G35" t="str">
        <x:v>INV-0089</x:v>
      </x:c>
      <x:c r="H35" t="str">
        <x:f>IFERROR(_xlfn.XLOOKUP(UPPER(TRIM(C35)),LOOKUPS!$A$5:$A$12,LOOKUPS!$B$5:$B$12,""),"")</x:f>
        <x:v>Bluepeak Marketing</x:v>
      </x:c>
      <x:c r="I35" s="40" t="n">
        <x:f>IFERROR(IF(MID(TRIM(B35),5,1)="-",DATE(VALUE(LEFT(TRIM(B35),4)),VALUE(MID(TRIM(B35),6,2)),VALUE(RIGHT(TRIM(B35),2))),DATE(VALUE(RIGHT(TRIM(B35),4)),VALUE(LEFT(TRIM(B35),2)),VALUE(MID(TRIM(B35),4,2)))),"")</x:f>
        <x:v>46238</x:v>
      </x:c>
      <x:c r="J35" t="str">
        <x:f>IF(I35="","REVIEW",IF(MID(TRIM(B35),5,1)="-",IF(TEXT(I35,"yyyy-mm-dd")=TRIM(B35),"OK","REVIEW"),IF(TEXT(I35,"mm/dd/yyyy")=TRIM(B35),"OK","REVIEW")))</x:f>
        <x:v>OK</x:v>
      </x:c>
      <x:c r="K35" s="42" t="n">
        <x:f>IFERROR(IF(LEFT(TRIM(D35),1)="(",-_xlfn.NUMBERVALUE(MID(IF(ISNUMBER(SEARCH("$",TRIM(D35))),SUBSTITUTE(TRIM(D35),"$",""),TRIM(D35)),2,LEN(IF(ISNUMBER(SEARCH("$",TRIM(D35))),SUBSTITUTE(TRIM(D35),"$",""),TRIM(D35)))-2),".",","),_xlfn.NUMBERVALUE(IF(ISNUMBER(SEARCH("$",TRIM(D35))),SUBSTITUTE(TRIM(D35),"$",""),TRIM(D35)),".",",")),"")</x:f>
        <x:v>1301.59</x:v>
      </x:c>
      <x:c r="L35" t="str">
        <x:f>IF(ISNUMBER(K35),"OK","REVIEW")</x:f>
        <x:v>OK</x:v>
      </x:c>
      <x:c r="M35" t="str">
        <x:f>UPPER(TRIM(E35))</x:f>
        <x:v>USD</x:v>
      </x:c>
      <x:c r="N35" t="str">
        <x:f>UPPER(TRIM(F35))</x:f>
        <x:v>IT</x:v>
      </x:c>
      <x:c r="O35" t="str">
        <x:f>A35&amp;"|"&amp;B35&amp;"|"&amp;C35&amp;"|"&amp;D35&amp;"|"&amp;E35&amp;"|"&amp;F35&amp;"|"&amp;G35</x:f>
        <x:v>TX-26-0021|08/04/2026|bluepeak marketing| 1,301.59 |usd |IT|INV-0089</x:v>
      </x:c>
      <x:c r="P35" t="str">
        <x:f>IF(COUNTIF($A$5:$A$72,A35)=1,"UNIQUE",IF(COUNTIFS($A$5:$A$72,A35,$O$5:$O$72,O35)=COUNTIF($A$5:$A$72,A35),IF(COUNTIF($A$5:A35,A35)=1,"KEEP FIRST","EXCLUDE COPY"),"REVIEW ID"))</x:f>
        <x:v>UNIQUE</x:v>
      </x:c>
      <x:c r="Q35" t="str">
        <x:f>IF(P35="EXCLUDE COPY","EXCLUDE COPY",IF(P35="REVIEW ID","REVIEW ID",IF(J35&lt;&gt;"OK","REVIEW DATE",IF(L35&lt;&gt;"OK","REVIEW AMOUNT",IF(H35="","REVIEW VENDOR",IF(M35&lt;&gt;"USD","REVIEW CURRENCY",IF(COUNTIF(LOOKUPS!$D$5:$D$9,N35)=0,"REVIEW CENTER","READY")))))))</x:f>
        <x:v>READY</x:v>
      </x:c>
    </x:row>
    <x:row r="36" ht="20" customHeight="1">
      <x:c r="A36" t="str">
        <x:v>TX-26-0050</x:v>
      </x:c>
      <x:c r="B36" t="str">
        <x:v>2026-09-07</x:v>
      </x:c>
      <x:c r="C36" t="str">
        <x:v> BLUEPEAK MARKETING </x:v>
      </x:c>
      <x:c r="D36" t="str">
        <x:v>$987.65</x:v>
      </x:c>
      <x:c r="E36" t="str">
        <x:v>USD</x:v>
      </x:c>
      <x:c r="F36" t="str">
        <x:v>IT</x:v>
      </x:c>
      <x:c r="G36" t="str">
        <x:v>INV-0212</x:v>
      </x:c>
      <x:c r="H36" t="str">
        <x:f>IFERROR(_xlfn.XLOOKUP(UPPER(TRIM(C36)),LOOKUPS!$A$5:$A$12,LOOKUPS!$B$5:$B$12,""),"")</x:f>
        <x:v>Bluepeak Marketing</x:v>
      </x:c>
      <x:c r="I36" s="40" t="n">
        <x:f>IFERROR(IF(MID(TRIM(B36),5,1)="-",DATE(VALUE(LEFT(TRIM(B36),4)),VALUE(MID(TRIM(B36),6,2)),VALUE(RIGHT(TRIM(B36),2))),DATE(VALUE(RIGHT(TRIM(B36),4)),VALUE(LEFT(TRIM(B36),2)),VALUE(MID(TRIM(B36),4,2)))),"")</x:f>
        <x:v>46272</x:v>
      </x:c>
      <x:c r="J36" t="str">
        <x:f>IF(I36="","REVIEW",IF(MID(TRIM(B36),5,1)="-",IF(TEXT(I36,"yyyy-mm-dd")=TRIM(B36),"OK","REVIEW"),IF(TEXT(I36,"mm/dd/yyyy")=TRIM(B36),"OK","REVIEW")))</x:f>
        <x:v>OK</x:v>
      </x:c>
      <x:c r="K36" s="42" t="n">
        <x:f>IFERROR(IF(LEFT(TRIM(D36),1)="(",-_xlfn.NUMBERVALUE(MID(IF(ISNUMBER(SEARCH("$",TRIM(D36))),SUBSTITUTE(TRIM(D36),"$",""),TRIM(D36)),2,LEN(IF(ISNUMBER(SEARCH("$",TRIM(D36))),SUBSTITUTE(TRIM(D36),"$",""),TRIM(D36)))-2),".",","),_xlfn.NUMBERVALUE(IF(ISNUMBER(SEARCH("$",TRIM(D36))),SUBSTITUTE(TRIM(D36),"$",""),TRIM(D36)),".",",")),"")</x:f>
        <x:v>987.65</x:v>
      </x:c>
      <x:c r="L36" t="str">
        <x:f>IF(ISNUMBER(K36),"OK","REVIEW")</x:f>
        <x:v>OK</x:v>
      </x:c>
      <x:c r="M36" t="str">
        <x:f>UPPER(TRIM(E36))</x:f>
        <x:v>USD</x:v>
      </x:c>
      <x:c r="N36" t="str">
        <x:f>UPPER(TRIM(F36))</x:f>
        <x:v>IT</x:v>
      </x:c>
      <x:c r="O36" t="str">
        <x:f>A36&amp;"|"&amp;B36&amp;"|"&amp;C36&amp;"|"&amp;D36&amp;"|"&amp;E36&amp;"|"&amp;F36&amp;"|"&amp;G36</x:f>
        <x:v>TX-26-0050|2026-09-07| BLUEPEAK MARKETING |$987.65|USD|IT|INV-0212</x:v>
      </x:c>
      <x:c r="P36" t="str">
        <x:f>IF(COUNTIF($A$5:$A$72,A36)=1,"UNIQUE",IF(COUNTIFS($A$5:$A$72,A36,$O$5:$O$72,O36)=COUNTIF($A$5:$A$72,A36),IF(COUNTIF($A$5:A36,A36)=1,"KEEP FIRST","EXCLUDE COPY"),"REVIEW ID"))</x:f>
        <x:v>REVIEW ID</x:v>
      </x:c>
      <x:c r="Q36" t="str">
        <x:f>IF(P36="EXCLUDE COPY","EXCLUDE COPY",IF(P36="REVIEW ID","REVIEW ID",IF(J36&lt;&gt;"OK","REVIEW DATE",IF(L36&lt;&gt;"OK","REVIEW AMOUNT",IF(H36="","REVIEW VENDOR",IF(M36&lt;&gt;"USD","REVIEW CURRENCY",IF(COUNTIF(LOOKUPS!$D$5:$D$9,N36)=0,"REVIEW CENTER","READY")))))))</x:f>
        <x:v>REVIEW ID</x:v>
      </x:c>
    </x:row>
    <x:row r="37" ht="20" customHeight="1">
      <x:c r="A37" t="str">
        <x:v>TX-26-0017</x:v>
      </x:c>
      <x:c r="B37" t="str">
        <x:v>2026-09-19</x:v>
      </x:c>
      <x:c r="C37" t="str">
        <x:v>Riverfront Utilities</x:v>
      </x:c>
      <x:c r="D37" t="str">
        <x:v>-$112.49</x:v>
      </x:c>
      <x:c r="E37" t="str">
        <x:v>USD</x:v>
      </x:c>
      <x:c r="F37" t="str">
        <x:v>IT</x:v>
      </x:c>
      <x:c r="G37" t="str">
        <x:v>INV-0072</x:v>
      </x:c>
      <x:c r="H37" t="str">
        <x:f>IFERROR(_xlfn.XLOOKUP(UPPER(TRIM(C37)),LOOKUPS!$A$5:$A$12,LOOKUPS!$B$5:$B$12,""),"")</x:f>
        <x:v>Riverfront Utilities</x:v>
      </x:c>
      <x:c r="I37" s="40" t="n">
        <x:f>IFERROR(IF(MID(TRIM(B37),5,1)="-",DATE(VALUE(LEFT(TRIM(B37),4)),VALUE(MID(TRIM(B37),6,2)),VALUE(RIGHT(TRIM(B37),2))),DATE(VALUE(RIGHT(TRIM(B37),4)),VALUE(LEFT(TRIM(B37),2)),VALUE(MID(TRIM(B37),4,2)))),"")</x:f>
        <x:v>46284</x:v>
      </x:c>
      <x:c r="J37" t="str">
        <x:f>IF(I37="","REVIEW",IF(MID(TRIM(B37),5,1)="-",IF(TEXT(I37,"yyyy-mm-dd")=TRIM(B37),"OK","REVIEW"),IF(TEXT(I37,"mm/dd/yyyy")=TRIM(B37),"OK","REVIEW")))</x:f>
        <x:v>OK</x:v>
      </x:c>
      <x:c r="K37" s="42" t="n">
        <x:f>IFERROR(IF(LEFT(TRIM(D37),1)="(",-_xlfn.NUMBERVALUE(MID(IF(ISNUMBER(SEARCH("$",TRIM(D37))),SUBSTITUTE(TRIM(D37),"$",""),TRIM(D37)),2,LEN(IF(ISNUMBER(SEARCH("$",TRIM(D37))),SUBSTITUTE(TRIM(D37),"$",""),TRIM(D37)))-2),".",","),_xlfn.NUMBERVALUE(IF(ISNUMBER(SEARCH("$",TRIM(D37))),SUBSTITUTE(TRIM(D37),"$",""),TRIM(D37)),".",",")),"")</x:f>
        <x:v>-112.49</x:v>
      </x:c>
      <x:c r="L37" t="str">
        <x:f>IF(ISNUMBER(K37),"OK","REVIEW")</x:f>
        <x:v>OK</x:v>
      </x:c>
      <x:c r="M37" t="str">
        <x:f>UPPER(TRIM(E37))</x:f>
        <x:v>USD</x:v>
      </x:c>
      <x:c r="N37" t="str">
        <x:f>UPPER(TRIM(F37))</x:f>
        <x:v>IT</x:v>
      </x:c>
      <x:c r="O37" t="str">
        <x:f>A37&amp;"|"&amp;B37&amp;"|"&amp;C37&amp;"|"&amp;D37&amp;"|"&amp;E37&amp;"|"&amp;F37&amp;"|"&amp;G37</x:f>
        <x:v>TX-26-0017|2026-09-19|Riverfront Utilities|-$112.49|USD|IT|INV-0072</x:v>
      </x:c>
      <x:c r="P37" t="str">
        <x:f>IF(COUNTIF($A$5:$A$72,A37)=1,"UNIQUE",IF(COUNTIFS($A$5:$A$72,A37,$O$5:$O$72,O37)=COUNTIF($A$5:$A$72,A37),IF(COUNTIF($A$5:A37,A37)=1,"KEEP FIRST","EXCLUDE COPY"),"REVIEW ID"))</x:f>
        <x:v>UNIQUE</x:v>
      </x:c>
      <x:c r="Q37" t="str">
        <x:f>IF(P37="EXCLUDE COPY","EXCLUDE COPY",IF(P37="REVIEW ID","REVIEW ID",IF(J37&lt;&gt;"OK","REVIEW DATE",IF(L37&lt;&gt;"OK","REVIEW AMOUNT",IF(H37="","REVIEW VENDOR",IF(M37&lt;&gt;"USD","REVIEW CURRENCY",IF(COUNTIF(LOOKUPS!$D$5:$D$9,N37)=0,"REVIEW CENTER","READY")))))))</x:f>
        <x:v>READY</x:v>
      </x:c>
    </x:row>
    <x:row r="38" ht="20" customHeight="1">
      <x:c r="A38" t="str">
        <x:v>TX-26-0046</x:v>
      </x:c>
      <x:c r="B38" t="str">
        <x:v>2026-09-12</x:v>
      </x:c>
      <x:c r="C38" t="str">
        <x:v>Eastgate Equipment</x:v>
      </x:c>
      <x:c r="D38" t="str">
        <x:v>($111.82)</x:v>
      </x:c>
      <x:c r="E38" t="str">
        <x:v>USD</x:v>
      </x:c>
      <x:c r="F38" t="str">
        <x:v>IT</x:v>
      </x:c>
      <x:c r="G38" t="str">
        <x:v>INV-0195</x:v>
      </x:c>
      <x:c r="H38" t="str">
        <x:f>IFERROR(_xlfn.XLOOKUP(UPPER(TRIM(C38)),LOOKUPS!$A$5:$A$12,LOOKUPS!$B$5:$B$12,""),"")</x:f>
        <x:v>Eastgate Equipment</x:v>
      </x:c>
      <x:c r="I38" s="40" t="n">
        <x:f>IFERROR(IF(MID(TRIM(B38),5,1)="-",DATE(VALUE(LEFT(TRIM(B38),4)),VALUE(MID(TRIM(B38),6,2)),VALUE(RIGHT(TRIM(B38),2))),DATE(VALUE(RIGHT(TRIM(B38),4)),VALUE(LEFT(TRIM(B38),2)),VALUE(MID(TRIM(B38),4,2)))),"")</x:f>
        <x:v>46277</x:v>
      </x:c>
      <x:c r="J38" t="str">
        <x:f>IF(I38="","REVIEW",IF(MID(TRIM(B38),5,1)="-",IF(TEXT(I38,"yyyy-mm-dd")=TRIM(B38),"OK","REVIEW"),IF(TEXT(I38,"mm/dd/yyyy")=TRIM(B38),"OK","REVIEW")))</x:f>
        <x:v>OK</x:v>
      </x:c>
      <x:c r="K38" s="42" t="n">
        <x:f>IFERROR(IF(LEFT(TRIM(D38),1)="(",-_xlfn.NUMBERVALUE(MID(IF(ISNUMBER(SEARCH("$",TRIM(D38))),SUBSTITUTE(TRIM(D38),"$",""),TRIM(D38)),2,LEN(IF(ISNUMBER(SEARCH("$",TRIM(D38))),SUBSTITUTE(TRIM(D38),"$",""),TRIM(D38)))-2),".",","),_xlfn.NUMBERVALUE(IF(ISNUMBER(SEARCH("$",TRIM(D38))),SUBSTITUTE(TRIM(D38),"$",""),TRIM(D38)),".",",")),"")</x:f>
        <x:v>-111.82</x:v>
      </x:c>
      <x:c r="L38" t="str">
        <x:f>IF(ISNUMBER(K38),"OK","REVIEW")</x:f>
        <x:v>OK</x:v>
      </x:c>
      <x:c r="M38" t="str">
        <x:f>UPPER(TRIM(E38))</x:f>
        <x:v>USD</x:v>
      </x:c>
      <x:c r="N38" t="str">
        <x:f>UPPER(TRIM(F38))</x:f>
        <x:v>IT</x:v>
      </x:c>
      <x:c r="O38" t="str">
        <x:f>A38&amp;"|"&amp;B38&amp;"|"&amp;C38&amp;"|"&amp;D38&amp;"|"&amp;E38&amp;"|"&amp;F38&amp;"|"&amp;G38</x:f>
        <x:v>TX-26-0046|2026-09-12|Eastgate Equipment|($111.82)|USD|IT|INV-0195</x:v>
      </x:c>
      <x:c r="P38" t="str">
        <x:f>IF(COUNTIF($A$5:$A$72,A38)=1,"UNIQUE",IF(COUNTIFS($A$5:$A$72,A38,$O$5:$O$72,O38)=COUNTIF($A$5:$A$72,A38),IF(COUNTIF($A$5:A38,A38)=1,"KEEP FIRST","EXCLUDE COPY"),"REVIEW ID"))</x:f>
        <x:v>UNIQUE</x:v>
      </x:c>
      <x:c r="Q38" t="str">
        <x:f>IF(P38="EXCLUDE COPY","EXCLUDE COPY",IF(P38="REVIEW ID","REVIEW ID",IF(J38&lt;&gt;"OK","REVIEW DATE",IF(L38&lt;&gt;"OK","REVIEW AMOUNT",IF(H38="","REVIEW VENDOR",IF(M38&lt;&gt;"USD","REVIEW CURRENCY",IF(COUNTIF(LOOKUPS!$D$5:$D$9,N38)=0,"REVIEW CENTER","READY")))))))</x:f>
        <x:v>READY</x:v>
      </x:c>
    </x:row>
    <x:row r="39" ht="20" customHeight="1">
      <x:c r="A39" t="str">
        <x:v>TX-26-0062</x:v>
      </x:c>
      <x:c r="B39" t="str">
        <x:v>2026-09-29</x:v>
      </x:c>
      <x:c r="C39" t="str">
        <x:v>RIVERFRONT UTILITIES</x:v>
      </x:c>
      <x:c r="D39" t="str">
        <x:v>648.04</x:v>
      </x:c>
      <x:c r="E39" t="str">
        <x:v>USD</x:v>
      </x:c>
      <x:c r="F39" t="str">
        <x:v>IT</x:v>
      </x:c>
      <x:c r="G39" t="str">
        <x:v>INV-0263</x:v>
      </x:c>
      <x:c r="H39" t="str">
        <x:f>IFERROR(_xlfn.XLOOKUP(UPPER(TRIM(C39)),LOOKUPS!$A$5:$A$12,LOOKUPS!$B$5:$B$12,""),"")</x:f>
        <x:v>Riverfront Utilities</x:v>
      </x:c>
      <x:c r="I39" s="40" t="n">
        <x:f>IFERROR(IF(MID(TRIM(B39),5,1)="-",DATE(VALUE(LEFT(TRIM(B39),4)),VALUE(MID(TRIM(B39),6,2)),VALUE(RIGHT(TRIM(B39),2))),DATE(VALUE(RIGHT(TRIM(B39),4)),VALUE(LEFT(TRIM(B39),2)),VALUE(MID(TRIM(B39),4,2)))),"")</x:f>
        <x:v>46294</x:v>
      </x:c>
      <x:c r="J39" t="str">
        <x:f>IF(I39="","REVIEW",IF(MID(TRIM(B39),5,1)="-",IF(TEXT(I39,"yyyy-mm-dd")=TRIM(B39),"OK","REVIEW"),IF(TEXT(I39,"mm/dd/yyyy")=TRIM(B39),"OK","REVIEW")))</x:f>
        <x:v>OK</x:v>
      </x:c>
      <x:c r="K39" s="42" t="n">
        <x:f>IFERROR(IF(LEFT(TRIM(D39),1)="(",-_xlfn.NUMBERVALUE(MID(IF(ISNUMBER(SEARCH("$",TRIM(D39))),SUBSTITUTE(TRIM(D39),"$",""),TRIM(D39)),2,LEN(IF(ISNUMBER(SEARCH("$",TRIM(D39))),SUBSTITUTE(TRIM(D39),"$",""),TRIM(D39)))-2),".",","),_xlfn.NUMBERVALUE(IF(ISNUMBER(SEARCH("$",TRIM(D39))),SUBSTITUTE(TRIM(D39),"$",""),TRIM(D39)),".",",")),"")</x:f>
        <x:v>648.04</x:v>
      </x:c>
      <x:c r="L39" t="str">
        <x:f>IF(ISNUMBER(K39),"OK","REVIEW")</x:f>
        <x:v>OK</x:v>
      </x:c>
      <x:c r="M39" t="str">
        <x:f>UPPER(TRIM(E39))</x:f>
        <x:v>USD</x:v>
      </x:c>
      <x:c r="N39" t="str">
        <x:f>UPPER(TRIM(F39))</x:f>
        <x:v>IT</x:v>
      </x:c>
      <x:c r="O39" t="str">
        <x:f>A39&amp;"|"&amp;B39&amp;"|"&amp;C39&amp;"|"&amp;D39&amp;"|"&amp;E39&amp;"|"&amp;F39&amp;"|"&amp;G39</x:f>
        <x:v>TX-26-0062|2026-09-29|RIVERFRONT UTILITIES|648.04|USD|IT|INV-0263</x:v>
      </x:c>
      <x:c r="P39" t="str">
        <x:f>IF(COUNTIF($A$5:$A$72,A39)=1,"UNIQUE",IF(COUNTIFS($A$5:$A$72,A39,$O$5:$O$72,O39)=COUNTIF($A$5:$A$72,A39),IF(COUNTIF($A$5:A39,A39)=1,"KEEP FIRST","EXCLUDE COPY"),"REVIEW ID"))</x:f>
        <x:v>UNIQUE</x:v>
      </x:c>
      <x:c r="Q39" t="str">
        <x:f>IF(P39="EXCLUDE COPY","EXCLUDE COPY",IF(P39="REVIEW ID","REVIEW ID",IF(J39&lt;&gt;"OK","REVIEW DATE",IF(L39&lt;&gt;"OK","REVIEW AMOUNT",IF(H39="","REVIEW VENDOR",IF(M39&lt;&gt;"USD","REVIEW CURRENCY",IF(COUNTIF(LOOKUPS!$D$5:$D$9,N39)=0,"REVIEW CENTER","READY")))))))</x:f>
        <x:v>READY</x:v>
      </x:c>
    </x:row>
    <x:row r="40" ht="20" customHeight="1">
      <x:c r="A40" t="str">
        <x:v>TX-26-0055</x:v>
      </x:c>
      <x:c r="B40" t="str">
        <x:v>2026-09-01</x:v>
      </x:c>
      <x:c r="C40" t="str">
        <x:v>Bluepeak Marketing</x:v>
      </x:c>
      <x:c r="D40" t="str">
        <x:v>1,109.55</x:v>
      </x:c>
      <x:c r="E40" t="str">
        <x:v>USD</x:v>
      </x:c>
      <x:c r="F40" t="str">
        <x:v>mkt </x:v>
      </x:c>
      <x:c r="G40" t="str">
        <x:v>INV-0233</x:v>
      </x:c>
      <x:c r="H40" t="str">
        <x:f>IFERROR(_xlfn.XLOOKUP(UPPER(TRIM(C40)),LOOKUPS!$A$5:$A$12,LOOKUPS!$B$5:$B$12,""),"")</x:f>
        <x:v>Bluepeak Marketing</x:v>
      </x:c>
      <x:c r="I40" s="40" t="n">
        <x:f>IFERROR(IF(MID(TRIM(B40),5,1)="-",DATE(VALUE(LEFT(TRIM(B40),4)),VALUE(MID(TRIM(B40),6,2)),VALUE(RIGHT(TRIM(B40),2))),DATE(VALUE(RIGHT(TRIM(B40),4)),VALUE(LEFT(TRIM(B40),2)),VALUE(MID(TRIM(B40),4,2)))),"")</x:f>
        <x:v>46266</x:v>
      </x:c>
      <x:c r="J40" t="str">
        <x:f>IF(I40="","REVIEW",IF(MID(TRIM(B40),5,1)="-",IF(TEXT(I40,"yyyy-mm-dd")=TRIM(B40),"OK","REVIEW"),IF(TEXT(I40,"mm/dd/yyyy")=TRIM(B40),"OK","REVIEW")))</x:f>
        <x:v>OK</x:v>
      </x:c>
      <x:c r="K40" s="42" t="n">
        <x:f>IFERROR(IF(LEFT(TRIM(D40),1)="(",-_xlfn.NUMBERVALUE(MID(IF(ISNUMBER(SEARCH("$",TRIM(D40))),SUBSTITUTE(TRIM(D40),"$",""),TRIM(D40)),2,LEN(IF(ISNUMBER(SEARCH("$",TRIM(D40))),SUBSTITUTE(TRIM(D40),"$",""),TRIM(D40)))-2),".",","),_xlfn.NUMBERVALUE(IF(ISNUMBER(SEARCH("$",TRIM(D40))),SUBSTITUTE(TRIM(D40),"$",""),TRIM(D40)),".",",")),"")</x:f>
        <x:v>1109.55</x:v>
      </x:c>
      <x:c r="L40" t="str">
        <x:f>IF(ISNUMBER(K40),"OK","REVIEW")</x:f>
        <x:v>OK</x:v>
      </x:c>
      <x:c r="M40" t="str">
        <x:f>UPPER(TRIM(E40))</x:f>
        <x:v>USD</x:v>
      </x:c>
      <x:c r="N40" t="str">
        <x:f>UPPER(TRIM(F40))</x:f>
        <x:v>MKT</x:v>
      </x:c>
      <x:c r="O40" t="str">
        <x:f>A40&amp;"|"&amp;B40&amp;"|"&amp;C40&amp;"|"&amp;D40&amp;"|"&amp;E40&amp;"|"&amp;F40&amp;"|"&amp;G40</x:f>
        <x:v>TX-26-0055|2026-09-01|Bluepeak Marketing|1,109.55|USD|mkt |INV-0233</x:v>
      </x:c>
      <x:c r="P40" t="str">
        <x:f>IF(COUNTIF($A$5:$A$72,A40)=1,"UNIQUE",IF(COUNTIFS($A$5:$A$72,A40,$O$5:$O$72,O40)=COUNTIF($A$5:$A$72,A40),IF(COUNTIF($A$5:A40,A40)=1,"KEEP FIRST","EXCLUDE COPY"),"REVIEW ID"))</x:f>
        <x:v>UNIQUE</x:v>
      </x:c>
      <x:c r="Q40" t="str">
        <x:f>IF(P40="EXCLUDE COPY","EXCLUDE COPY",IF(P40="REVIEW ID","REVIEW ID",IF(J40&lt;&gt;"OK","REVIEW DATE",IF(L40&lt;&gt;"OK","REVIEW AMOUNT",IF(H40="","REVIEW VENDOR",IF(M40&lt;&gt;"USD","REVIEW CURRENCY",IF(COUNTIF(LOOKUPS!$D$5:$D$9,N40)=0,"REVIEW CENTER","READY")))))))</x:f>
        <x:v>READY</x:v>
      </x:c>
    </x:row>
    <x:row r="41" ht="20" customHeight="1">
      <x:c r="A41" t="str">
        <x:v>TX-26-0002</x:v>
      </x:c>
      <x:c r="B41" t="str">
        <x:v>2026-08-27</x:v>
      </x:c>
      <x:c r="C41" t="str">
        <x:v>CITYLINE TELECOM</x:v>
      </x:c>
      <x:c r="D41" t="str">
        <x:v>134.06</x:v>
      </x:c>
      <x:c r="E41" t="str">
        <x:v>USD</x:v>
      </x:c>
      <x:c r="F41" t="str">
        <x:v>OPS</x:v>
      </x:c>
      <x:c r="G41" t="str">
        <x:v>INV-0008</x:v>
      </x:c>
      <x:c r="H41" t="str">
        <x:f>IFERROR(_xlfn.XLOOKUP(UPPER(TRIM(C41)),LOOKUPS!$A$5:$A$12,LOOKUPS!$B$5:$B$12,""),"")</x:f>
        <x:v>Cityline Telecom</x:v>
      </x:c>
      <x:c r="I41" s="40" t="n">
        <x:f>IFERROR(IF(MID(TRIM(B41),5,1)="-",DATE(VALUE(LEFT(TRIM(B41),4)),VALUE(MID(TRIM(B41),6,2)),VALUE(RIGHT(TRIM(B41),2))),DATE(VALUE(RIGHT(TRIM(B41),4)),VALUE(LEFT(TRIM(B41),2)),VALUE(MID(TRIM(B41),4,2)))),"")</x:f>
        <x:v>46261</x:v>
      </x:c>
      <x:c r="J41" t="str">
        <x:f>IF(I41="","REVIEW",IF(MID(TRIM(B41),5,1)="-",IF(TEXT(I41,"yyyy-mm-dd")=TRIM(B41),"OK","REVIEW"),IF(TEXT(I41,"mm/dd/yyyy")=TRIM(B41),"OK","REVIEW")))</x:f>
        <x:v>OK</x:v>
      </x:c>
      <x:c r="K41" s="42" t="n">
        <x:f>IFERROR(IF(LEFT(TRIM(D41),1)="(",-_xlfn.NUMBERVALUE(MID(IF(ISNUMBER(SEARCH("$",TRIM(D41))),SUBSTITUTE(TRIM(D41),"$",""),TRIM(D41)),2,LEN(IF(ISNUMBER(SEARCH("$",TRIM(D41))),SUBSTITUTE(TRIM(D41),"$",""),TRIM(D41)))-2),".",","),_xlfn.NUMBERVALUE(IF(ISNUMBER(SEARCH("$",TRIM(D41))),SUBSTITUTE(TRIM(D41),"$",""),TRIM(D41)),".",",")),"")</x:f>
        <x:v>134.06</x:v>
      </x:c>
      <x:c r="L41" t="str">
        <x:f>IF(ISNUMBER(K41),"OK","REVIEW")</x:f>
        <x:v>OK</x:v>
      </x:c>
      <x:c r="M41" t="str">
        <x:f>UPPER(TRIM(E41))</x:f>
        <x:v>USD</x:v>
      </x:c>
      <x:c r="N41" t="str">
        <x:f>UPPER(TRIM(F41))</x:f>
        <x:v>OPS</x:v>
      </x:c>
      <x:c r="O41" t="str">
        <x:f>A41&amp;"|"&amp;B41&amp;"|"&amp;C41&amp;"|"&amp;D41&amp;"|"&amp;E41&amp;"|"&amp;F41&amp;"|"&amp;G41</x:f>
        <x:v>TX-26-0002|2026-08-27|CITYLINE TELECOM|134.06|USD|OPS|INV-0008</x:v>
      </x:c>
      <x:c r="P41" t="str">
        <x:f>IF(COUNTIF($A$5:$A$72,A41)=1,"UNIQUE",IF(COUNTIFS($A$5:$A$72,A41,$O$5:$O$72,O41)=COUNTIF($A$5:$A$72,A41),IF(COUNTIF($A$5:A41,A41)=1,"KEEP FIRST","EXCLUDE COPY"),"REVIEW ID"))</x:f>
        <x:v>UNIQUE</x:v>
      </x:c>
      <x:c r="Q41" t="str">
        <x:f>IF(P41="EXCLUDE COPY","EXCLUDE COPY",IF(P41="REVIEW ID","REVIEW ID",IF(J41&lt;&gt;"OK","REVIEW DATE",IF(L41&lt;&gt;"OK","REVIEW AMOUNT",IF(H41="","REVIEW VENDOR",IF(M41&lt;&gt;"USD","REVIEW CURRENCY",IF(COUNTIF(LOOKUPS!$D$5:$D$9,N41)=0,"REVIEW CENTER","READY")))))))</x:f>
        <x:v>READY</x:v>
      </x:c>
    </x:row>
    <x:row r="42" ht="20" customHeight="1">
      <x:c r="A42" t="str">
        <x:v>TX-26-0030</x:v>
      </x:c>
      <x:c r="B42" t="str">
        <x:v>09/10/2026</x:v>
      </x:c>
      <x:c r="C42" t="str">
        <x:v>RIVERFRONT UTILITIES</x:v>
      </x:c>
      <x:c r="D42" t="str">
        <x:v>339.58</x:v>
      </x:c>
      <x:c r="E42" t="str">
        <x:v>USD</x:v>
      </x:c>
      <x:c r="F42" t="str">
        <x:v>OPS</x:v>
      </x:c>
      <x:c r="G42" t="str">
        <x:v>INV-0127</x:v>
      </x:c>
      <x:c r="H42" t="str">
        <x:f>IFERROR(_xlfn.XLOOKUP(UPPER(TRIM(C42)),LOOKUPS!$A$5:$A$12,LOOKUPS!$B$5:$B$12,""),"")</x:f>
        <x:v>Riverfront Utilities</x:v>
      </x:c>
      <x:c r="I42" s="40" t="n">
        <x:f>IFERROR(IF(MID(TRIM(B42),5,1)="-",DATE(VALUE(LEFT(TRIM(B42),4)),VALUE(MID(TRIM(B42),6,2)),VALUE(RIGHT(TRIM(B42),2))),DATE(VALUE(RIGHT(TRIM(B42),4)),VALUE(LEFT(TRIM(B42),2)),VALUE(MID(TRIM(B42),4,2)))),"")</x:f>
        <x:v>46275</x:v>
      </x:c>
      <x:c r="J42" t="str">
        <x:f>IF(I42="","REVIEW",IF(MID(TRIM(B42),5,1)="-",IF(TEXT(I42,"yyyy-mm-dd")=TRIM(B42),"OK","REVIEW"),IF(TEXT(I42,"mm/dd/yyyy")=TRIM(B42),"OK","REVIEW")))</x:f>
        <x:v>OK</x:v>
      </x:c>
      <x:c r="K42" s="42" t="n">
        <x:f>IFERROR(IF(LEFT(TRIM(D42),1)="(",-_xlfn.NUMBERVALUE(MID(IF(ISNUMBER(SEARCH("$",TRIM(D42))),SUBSTITUTE(TRIM(D42),"$",""),TRIM(D42)),2,LEN(IF(ISNUMBER(SEARCH("$",TRIM(D42))),SUBSTITUTE(TRIM(D42),"$",""),TRIM(D42)))-2),".",","),_xlfn.NUMBERVALUE(IF(ISNUMBER(SEARCH("$",TRIM(D42))),SUBSTITUTE(TRIM(D42),"$",""),TRIM(D42)),".",",")),"")</x:f>
        <x:v>339.58</x:v>
      </x:c>
      <x:c r="L42" t="str">
        <x:f>IF(ISNUMBER(K42),"OK","REVIEW")</x:f>
        <x:v>OK</x:v>
      </x:c>
      <x:c r="M42" t="str">
        <x:f>UPPER(TRIM(E42))</x:f>
        <x:v>USD</x:v>
      </x:c>
      <x:c r="N42" t="str">
        <x:f>UPPER(TRIM(F42))</x:f>
        <x:v>OPS</x:v>
      </x:c>
      <x:c r="O42" t="str">
        <x:f>A42&amp;"|"&amp;B42&amp;"|"&amp;C42&amp;"|"&amp;D42&amp;"|"&amp;E42&amp;"|"&amp;F42&amp;"|"&amp;G42</x:f>
        <x:v>TX-26-0030|09/10/2026|RIVERFRONT UTILITIES|339.58|USD|OPS|INV-0127</x:v>
      </x:c>
      <x:c r="P42" t="str">
        <x:f>IF(COUNTIF($A$5:$A$72,A42)=1,"UNIQUE",IF(COUNTIFS($A$5:$A$72,A42,$O$5:$O$72,O42)=COUNTIF($A$5:$A$72,A42),IF(COUNTIF($A$5:A42,A42)=1,"KEEP FIRST","EXCLUDE COPY"),"REVIEW ID"))</x:f>
        <x:v>UNIQUE</x:v>
      </x:c>
      <x:c r="Q42" t="str">
        <x:f>IF(P42="EXCLUDE COPY","EXCLUDE COPY",IF(P42="REVIEW ID","REVIEW ID",IF(J42&lt;&gt;"OK","REVIEW DATE",IF(L42&lt;&gt;"OK","REVIEW AMOUNT",IF(H42="","REVIEW VENDOR",IF(M42&lt;&gt;"USD","REVIEW CURRENCY",IF(COUNTIF(LOOKUPS!$D$5:$D$9,N42)=0,"REVIEW CENTER","READY")))))))</x:f>
        <x:v>READY</x:v>
      </x:c>
    </x:row>
    <x:row r="43" ht="20" customHeight="1">
      <x:c r="A43" t="str">
        <x:v>TX-26-0008</x:v>
      </x:c>
      <x:c r="B43" t="str">
        <x:v>2026-09-03</x:v>
      </x:c>
      <x:c r="C43" t="str">
        <x:v>RIVERFRONT UTILITIES</x:v>
      </x:c>
      <x:c r="D43" t="str">
        <x:v>($276.73)</x:v>
      </x:c>
      <x:c r="E43" t="str">
        <x:v>USD</x:v>
      </x:c>
      <x:c r="F43" t="str">
        <x:v>FIN</x:v>
      </x:c>
      <x:c r="G43" t="str">
        <x:v>INV-0034</x:v>
      </x:c>
      <x:c r="H43" t="str">
        <x:f>IFERROR(_xlfn.XLOOKUP(UPPER(TRIM(C43)),LOOKUPS!$A$5:$A$12,LOOKUPS!$B$5:$B$12,""),"")</x:f>
        <x:v>Riverfront Utilities</x:v>
      </x:c>
      <x:c r="I43" s="40" t="n">
        <x:f>IFERROR(IF(MID(TRIM(B43),5,1)="-",DATE(VALUE(LEFT(TRIM(B43),4)),VALUE(MID(TRIM(B43),6,2)),VALUE(RIGHT(TRIM(B43),2))),DATE(VALUE(RIGHT(TRIM(B43),4)),VALUE(LEFT(TRIM(B43),2)),VALUE(MID(TRIM(B43),4,2)))),"")</x:f>
        <x:v>46268</x:v>
      </x:c>
      <x:c r="J43" t="str">
        <x:f>IF(I43="","REVIEW",IF(MID(TRIM(B43),5,1)="-",IF(TEXT(I43,"yyyy-mm-dd")=TRIM(B43),"OK","REVIEW"),IF(TEXT(I43,"mm/dd/yyyy")=TRIM(B43),"OK","REVIEW")))</x:f>
        <x:v>OK</x:v>
      </x:c>
      <x:c r="K43" s="42" t="n">
        <x:f>IFERROR(IF(LEFT(TRIM(D43),1)="(",-_xlfn.NUMBERVALUE(MID(IF(ISNUMBER(SEARCH("$",TRIM(D43))),SUBSTITUTE(TRIM(D43),"$",""),TRIM(D43)),2,LEN(IF(ISNUMBER(SEARCH("$",TRIM(D43))),SUBSTITUTE(TRIM(D43),"$",""),TRIM(D43)))-2),".",","),_xlfn.NUMBERVALUE(IF(ISNUMBER(SEARCH("$",TRIM(D43))),SUBSTITUTE(TRIM(D43),"$",""),TRIM(D43)),".",",")),"")</x:f>
        <x:v>-276.73</x:v>
      </x:c>
      <x:c r="L43" t="str">
        <x:f>IF(ISNUMBER(K43),"OK","REVIEW")</x:f>
        <x:v>OK</x:v>
      </x:c>
      <x:c r="M43" t="str">
        <x:f>UPPER(TRIM(E43))</x:f>
        <x:v>USD</x:v>
      </x:c>
      <x:c r="N43" t="str">
        <x:f>UPPER(TRIM(F43))</x:f>
        <x:v>FIN</x:v>
      </x:c>
      <x:c r="O43" t="str">
        <x:f>A43&amp;"|"&amp;B43&amp;"|"&amp;C43&amp;"|"&amp;D43&amp;"|"&amp;E43&amp;"|"&amp;F43&amp;"|"&amp;G43</x:f>
        <x:v>TX-26-0008|2026-09-03|RIVERFRONT UTILITIES|($276.73)|USD|FIN|INV-0034</x:v>
      </x:c>
      <x:c r="P43" t="str">
        <x:f>IF(COUNTIF($A$5:$A$72,A43)=1,"UNIQUE",IF(COUNTIFS($A$5:$A$72,A43,$O$5:$O$72,O43)=COUNTIF($A$5:$A$72,A43),IF(COUNTIF($A$5:A43,A43)=1,"KEEP FIRST","EXCLUDE COPY"),"REVIEW ID"))</x:f>
        <x:v>KEEP FIRST</x:v>
      </x:c>
      <x:c r="Q43" t="str">
        <x:f>IF(P43="EXCLUDE COPY","EXCLUDE COPY",IF(P43="REVIEW ID","REVIEW ID",IF(J43&lt;&gt;"OK","REVIEW DATE",IF(L43&lt;&gt;"OK","REVIEW AMOUNT",IF(H43="","REVIEW VENDOR",IF(M43&lt;&gt;"USD","REVIEW CURRENCY",IF(COUNTIF(LOOKUPS!$D$5:$D$9,N43)=0,"REVIEW CENTER","READY")))))))</x:f>
        <x:v>READY</x:v>
      </x:c>
    </x:row>
    <x:row r="44" ht="20" customHeight="1">
      <x:c r="A44" t="str">
        <x:v>TX-26-0007</x:v>
      </x:c>
      <x:c r="B44" t="str">
        <x:v>2026-08-20</x:v>
      </x:c>
      <x:c r="C44" t="str">
        <x:v>metro travel </x:v>
      </x:c>
      <x:c r="D44" t="str">
        <x:v>692.89</x:v>
      </x:c>
      <x:c r="E44" t="str">
        <x:v>usd </x:v>
      </x:c>
      <x:c r="F44" t="str">
        <x:v>IT</x:v>
      </x:c>
      <x:c r="G44" t="str">
        <x:v>INV-0029</x:v>
      </x:c>
      <x:c r="H44" t="str">
        <x:f>IFERROR(_xlfn.XLOOKUP(UPPER(TRIM(C44)),LOOKUPS!$A$5:$A$12,LOOKUPS!$B$5:$B$12,""),"")</x:f>
        <x:v>Metro Travel</x:v>
      </x:c>
      <x:c r="I44" s="40" t="n">
        <x:f>IFERROR(IF(MID(TRIM(B44),5,1)="-",DATE(VALUE(LEFT(TRIM(B44),4)),VALUE(MID(TRIM(B44),6,2)),VALUE(RIGHT(TRIM(B44),2))),DATE(VALUE(RIGHT(TRIM(B44),4)),VALUE(LEFT(TRIM(B44),2)),VALUE(MID(TRIM(B44),4,2)))),"")</x:f>
        <x:v>46254</x:v>
      </x:c>
      <x:c r="J44" t="str">
        <x:f>IF(I44="","REVIEW",IF(MID(TRIM(B44),5,1)="-",IF(TEXT(I44,"yyyy-mm-dd")=TRIM(B44),"OK","REVIEW"),IF(TEXT(I44,"mm/dd/yyyy")=TRIM(B44),"OK","REVIEW")))</x:f>
        <x:v>OK</x:v>
      </x:c>
      <x:c r="K44" s="42" t="n">
        <x:f>IFERROR(IF(LEFT(TRIM(D44),1)="(",-_xlfn.NUMBERVALUE(MID(IF(ISNUMBER(SEARCH("$",TRIM(D44))),SUBSTITUTE(TRIM(D44),"$",""),TRIM(D44)),2,LEN(IF(ISNUMBER(SEARCH("$",TRIM(D44))),SUBSTITUTE(TRIM(D44),"$",""),TRIM(D44)))-2),".",","),_xlfn.NUMBERVALUE(IF(ISNUMBER(SEARCH("$",TRIM(D44))),SUBSTITUTE(TRIM(D44),"$",""),TRIM(D44)),".",",")),"")</x:f>
        <x:v>692.89</x:v>
      </x:c>
      <x:c r="L44" t="str">
        <x:f>IF(ISNUMBER(K44),"OK","REVIEW")</x:f>
        <x:v>OK</x:v>
      </x:c>
      <x:c r="M44" t="str">
        <x:f>UPPER(TRIM(E44))</x:f>
        <x:v>USD</x:v>
      </x:c>
      <x:c r="N44" t="str">
        <x:f>UPPER(TRIM(F44))</x:f>
        <x:v>IT</x:v>
      </x:c>
      <x:c r="O44" t="str">
        <x:f>A44&amp;"|"&amp;B44&amp;"|"&amp;C44&amp;"|"&amp;D44&amp;"|"&amp;E44&amp;"|"&amp;F44&amp;"|"&amp;G44</x:f>
        <x:v>TX-26-0007|2026-08-20|metro travel |692.89|usd |IT|INV-0029</x:v>
      </x:c>
      <x:c r="P44" t="str">
        <x:f>IF(COUNTIF($A$5:$A$72,A44)=1,"UNIQUE",IF(COUNTIFS($A$5:$A$72,A44,$O$5:$O$72,O44)=COUNTIF($A$5:$A$72,A44),IF(COUNTIF($A$5:A44,A44)=1,"KEEP FIRST","EXCLUDE COPY"),"REVIEW ID"))</x:f>
        <x:v>UNIQUE</x:v>
      </x:c>
      <x:c r="Q44" t="str">
        <x:f>IF(P44="EXCLUDE COPY","EXCLUDE COPY",IF(P44="REVIEW ID","REVIEW ID",IF(J44&lt;&gt;"OK","REVIEW DATE",IF(L44&lt;&gt;"OK","REVIEW AMOUNT",IF(H44="","REVIEW VENDOR",IF(M44&lt;&gt;"USD","REVIEW CURRENCY",IF(COUNTIF(LOOKUPS!$D$5:$D$9,N44)=0,"REVIEW CENTER","READY")))))))</x:f>
        <x:v>READY</x:v>
      </x:c>
    </x:row>
    <x:row r="45" ht="20" customHeight="1">
      <x:c r="A45" t="str">
        <x:v>TX-26-0018</x:v>
      </x:c>
      <x:c r="B45" t="str">
        <x:v>08/13/2026</x:v>
      </x:c>
      <x:c r="C45" t="str">
        <x:v>RIVERFRONT UTILITIES</x:v>
      </x:c>
      <x:c r="D45" t="str">
        <x:v>1,210.98</x:v>
      </x:c>
      <x:c r="E45" t="str">
        <x:v>USD</x:v>
      </x:c>
      <x:c r="F45" t="str">
        <x:v>IT</x:v>
      </x:c>
      <x:c r="G45" t="str">
        <x:v>INV-0076</x:v>
      </x:c>
      <x:c r="H45" t="str">
        <x:f>IFERROR(_xlfn.XLOOKUP(UPPER(TRIM(C45)),LOOKUPS!$A$5:$A$12,LOOKUPS!$B$5:$B$12,""),"")</x:f>
        <x:v>Riverfront Utilities</x:v>
      </x:c>
      <x:c r="I45" s="40" t="n">
        <x:f>IFERROR(IF(MID(TRIM(B45),5,1)="-",DATE(VALUE(LEFT(TRIM(B45),4)),VALUE(MID(TRIM(B45),6,2)),VALUE(RIGHT(TRIM(B45),2))),DATE(VALUE(RIGHT(TRIM(B45),4)),VALUE(LEFT(TRIM(B45),2)),VALUE(MID(TRIM(B45),4,2)))),"")</x:f>
        <x:v>46247</x:v>
      </x:c>
      <x:c r="J45" t="str">
        <x:f>IF(I45="","REVIEW",IF(MID(TRIM(B45),5,1)="-",IF(TEXT(I45,"yyyy-mm-dd")=TRIM(B45),"OK","REVIEW"),IF(TEXT(I45,"mm/dd/yyyy")=TRIM(B45),"OK","REVIEW")))</x:f>
        <x:v>OK</x:v>
      </x:c>
      <x:c r="K45" s="42" t="n">
        <x:f>IFERROR(IF(LEFT(TRIM(D45),1)="(",-_xlfn.NUMBERVALUE(MID(IF(ISNUMBER(SEARCH("$",TRIM(D45))),SUBSTITUTE(TRIM(D45),"$",""),TRIM(D45)),2,LEN(IF(ISNUMBER(SEARCH("$",TRIM(D45))),SUBSTITUTE(TRIM(D45),"$",""),TRIM(D45)))-2),".",","),_xlfn.NUMBERVALUE(IF(ISNUMBER(SEARCH("$",TRIM(D45))),SUBSTITUTE(TRIM(D45),"$",""),TRIM(D45)),".",",")),"")</x:f>
        <x:v>1210.98</x:v>
      </x:c>
      <x:c r="L45" t="str">
        <x:f>IF(ISNUMBER(K45),"OK","REVIEW")</x:f>
        <x:v>OK</x:v>
      </x:c>
      <x:c r="M45" t="str">
        <x:f>UPPER(TRIM(E45))</x:f>
        <x:v>USD</x:v>
      </x:c>
      <x:c r="N45" t="str">
        <x:f>UPPER(TRIM(F45))</x:f>
        <x:v>IT</x:v>
      </x:c>
      <x:c r="O45" t="str">
        <x:f>A45&amp;"|"&amp;B45&amp;"|"&amp;C45&amp;"|"&amp;D45&amp;"|"&amp;E45&amp;"|"&amp;F45&amp;"|"&amp;G45</x:f>
        <x:v>TX-26-0018|08/13/2026|RIVERFRONT UTILITIES|1,210.98|USD|IT|INV-0076</x:v>
      </x:c>
      <x:c r="P45" t="str">
        <x:f>IF(COUNTIF($A$5:$A$72,A45)=1,"UNIQUE",IF(COUNTIFS($A$5:$A$72,A45,$O$5:$O$72,O45)=COUNTIF($A$5:$A$72,A45),IF(COUNTIF($A$5:A45,A45)=1,"KEEP FIRST","EXCLUDE COPY"),"REVIEW ID"))</x:f>
        <x:v>KEEP FIRST</x:v>
      </x:c>
      <x:c r="Q45" t="str">
        <x:f>IF(P45="EXCLUDE COPY","EXCLUDE COPY",IF(P45="REVIEW ID","REVIEW ID",IF(J45&lt;&gt;"OK","REVIEW DATE",IF(L45&lt;&gt;"OK","REVIEW AMOUNT",IF(H45="","REVIEW VENDOR",IF(M45&lt;&gt;"USD","REVIEW CURRENCY",IF(COUNTIF(LOOKUPS!$D$5:$D$9,N45)=0,"REVIEW CENTER","READY")))))))</x:f>
        <x:v>READY</x:v>
      </x:c>
    </x:row>
    <x:row r="46" ht="20" customHeight="1">
      <x:c r="A46" t="str">
        <x:v>TX-26-0056</x:v>
      </x:c>
      <x:c r="B46" t="str">
        <x:v>2026-09-07</x:v>
      </x:c>
      <x:c r="C46" t="str">
        <x:v>RIVERFRONT UTILITIES</x:v>
      </x:c>
      <x:c r="D46" t="str">
        <x:v>$882.23</x:v>
      </x:c>
      <x:c r="E46" t="str">
        <x:v>usd </x:v>
      </x:c>
      <x:c r="F46" t="str">
        <x:v>FIN</x:v>
      </x:c>
      <x:c r="G46" t="str">
        <x:v>INV-0238</x:v>
      </x:c>
      <x:c r="H46" t="str">
        <x:f>IFERROR(_xlfn.XLOOKUP(UPPER(TRIM(C46)),LOOKUPS!$A$5:$A$12,LOOKUPS!$B$5:$B$12,""),"")</x:f>
        <x:v>Riverfront Utilities</x:v>
      </x:c>
      <x:c r="I46" s="40" t="n">
        <x:f>IFERROR(IF(MID(TRIM(B46),5,1)="-",DATE(VALUE(LEFT(TRIM(B46),4)),VALUE(MID(TRIM(B46),6,2)),VALUE(RIGHT(TRIM(B46),2))),DATE(VALUE(RIGHT(TRIM(B46),4)),VALUE(LEFT(TRIM(B46),2)),VALUE(MID(TRIM(B46),4,2)))),"")</x:f>
        <x:v>46272</x:v>
      </x:c>
      <x:c r="J46" t="str">
        <x:f>IF(I46="","REVIEW",IF(MID(TRIM(B46),5,1)="-",IF(TEXT(I46,"yyyy-mm-dd")=TRIM(B46),"OK","REVIEW"),IF(TEXT(I46,"mm/dd/yyyy")=TRIM(B46),"OK","REVIEW")))</x:f>
        <x:v>OK</x:v>
      </x:c>
      <x:c r="K46" s="42" t="n">
        <x:f>IFERROR(IF(LEFT(TRIM(D46),1)="(",-_xlfn.NUMBERVALUE(MID(IF(ISNUMBER(SEARCH("$",TRIM(D46))),SUBSTITUTE(TRIM(D46),"$",""),TRIM(D46)),2,LEN(IF(ISNUMBER(SEARCH("$",TRIM(D46))),SUBSTITUTE(TRIM(D46),"$",""),TRIM(D46)))-2),".",","),_xlfn.NUMBERVALUE(IF(ISNUMBER(SEARCH("$",TRIM(D46))),SUBSTITUTE(TRIM(D46),"$",""),TRIM(D46)),".",",")),"")</x:f>
        <x:v>882.23</x:v>
      </x:c>
      <x:c r="L46" t="str">
        <x:f>IF(ISNUMBER(K46),"OK","REVIEW")</x:f>
        <x:v>OK</x:v>
      </x:c>
      <x:c r="M46" t="str">
        <x:f>UPPER(TRIM(E46))</x:f>
        <x:v>USD</x:v>
      </x:c>
      <x:c r="N46" t="str">
        <x:f>UPPER(TRIM(F46))</x:f>
        <x:v>FIN</x:v>
      </x:c>
      <x:c r="O46" t="str">
        <x:f>A46&amp;"|"&amp;B46&amp;"|"&amp;C46&amp;"|"&amp;D46&amp;"|"&amp;E46&amp;"|"&amp;F46&amp;"|"&amp;G46</x:f>
        <x:v>TX-26-0056|2026-09-07|RIVERFRONT UTILITIES|$882.23|usd |FIN|INV-0238</x:v>
      </x:c>
      <x:c r="P46" t="str">
        <x:f>IF(COUNTIF($A$5:$A$72,A46)=1,"UNIQUE",IF(COUNTIFS($A$5:$A$72,A46,$O$5:$O$72,O46)=COUNTIF($A$5:$A$72,A46),IF(COUNTIF($A$5:A46,A46)=1,"KEEP FIRST","EXCLUDE COPY"),"REVIEW ID"))</x:f>
        <x:v>UNIQUE</x:v>
      </x:c>
      <x:c r="Q46" t="str">
        <x:f>IF(P46="EXCLUDE COPY","EXCLUDE COPY",IF(P46="REVIEW ID","REVIEW ID",IF(J46&lt;&gt;"OK","REVIEW DATE",IF(L46&lt;&gt;"OK","REVIEW AMOUNT",IF(H46="","REVIEW VENDOR",IF(M46&lt;&gt;"USD","REVIEW CURRENCY",IF(COUNTIF(LOOKUPS!$D$5:$D$9,N46)=0,"REVIEW CENTER","READY")))))))</x:f>
        <x:v>READY</x:v>
      </x:c>
    </x:row>
    <x:row r="47" ht="20" customHeight="1">
      <x:c r="A47" t="str">
        <x:v>TX-26-0044</x:v>
      </x:c>
      <x:c r="B47" t="str">
        <x:v>2026-08-19</x:v>
      </x:c>
      <x:c r="C47" t="str">
        <x:v>PINECREST LOGISTICS</x:v>
      </x:c>
      <x:c r="D47" t="str">
        <x:v>$1,394.84</x:v>
      </x:c>
      <x:c r="E47" t="str">
        <x:v>USD</x:v>
      </x:c>
      <x:c r="F47" t="str">
        <x:v>HR</x:v>
      </x:c>
      <x:c r="G47" t="str">
        <x:v>INV-0187</x:v>
      </x:c>
      <x:c r="H47" t="str">
        <x:f>IFERROR(_xlfn.XLOOKUP(UPPER(TRIM(C47)),LOOKUPS!$A$5:$A$12,LOOKUPS!$B$5:$B$12,""),"")</x:f>
        <x:v>Pinecrest Logistics</x:v>
      </x:c>
      <x:c r="I47" s="40" t="n">
        <x:f>IFERROR(IF(MID(TRIM(B47),5,1)="-",DATE(VALUE(LEFT(TRIM(B47),4)),VALUE(MID(TRIM(B47),6,2)),VALUE(RIGHT(TRIM(B47),2))),DATE(VALUE(RIGHT(TRIM(B47),4)),VALUE(LEFT(TRIM(B47),2)),VALUE(MID(TRIM(B47),4,2)))),"")</x:f>
        <x:v>46253</x:v>
      </x:c>
      <x:c r="J47" t="str">
        <x:f>IF(I47="","REVIEW",IF(MID(TRIM(B47),5,1)="-",IF(TEXT(I47,"yyyy-mm-dd")=TRIM(B47),"OK","REVIEW"),IF(TEXT(I47,"mm/dd/yyyy")=TRIM(B47),"OK","REVIEW")))</x:f>
        <x:v>OK</x:v>
      </x:c>
      <x:c r="K47" s="42" t="n">
        <x:f>IFERROR(IF(LEFT(TRIM(D47),1)="(",-_xlfn.NUMBERVALUE(MID(IF(ISNUMBER(SEARCH("$",TRIM(D47))),SUBSTITUTE(TRIM(D47),"$",""),TRIM(D47)),2,LEN(IF(ISNUMBER(SEARCH("$",TRIM(D47))),SUBSTITUTE(TRIM(D47),"$",""),TRIM(D47)))-2),".",","),_xlfn.NUMBERVALUE(IF(ISNUMBER(SEARCH("$",TRIM(D47))),SUBSTITUTE(TRIM(D47),"$",""),TRIM(D47)),".",",")),"")</x:f>
        <x:v>1394.84</x:v>
      </x:c>
      <x:c r="L47" t="str">
        <x:f>IF(ISNUMBER(K47),"OK","REVIEW")</x:f>
        <x:v>OK</x:v>
      </x:c>
      <x:c r="M47" t="str">
        <x:f>UPPER(TRIM(E47))</x:f>
        <x:v>USD</x:v>
      </x:c>
      <x:c r="N47" t="str">
        <x:f>UPPER(TRIM(F47))</x:f>
        <x:v>HR</x:v>
      </x:c>
      <x:c r="O47" t="str">
        <x:f>A47&amp;"|"&amp;B47&amp;"|"&amp;C47&amp;"|"&amp;D47&amp;"|"&amp;E47&amp;"|"&amp;F47&amp;"|"&amp;G47</x:f>
        <x:v>TX-26-0044|2026-08-19|PINECREST LOGISTICS|$1,394.84|USD|HR|INV-0187</x:v>
      </x:c>
      <x:c r="P47" t="str">
        <x:f>IF(COUNTIF($A$5:$A$72,A47)=1,"UNIQUE",IF(COUNTIFS($A$5:$A$72,A47,$O$5:$O$72,O47)=COUNTIF($A$5:$A$72,A47),IF(COUNTIF($A$5:A47,A47)=1,"KEEP FIRST","EXCLUDE COPY"),"REVIEW ID"))</x:f>
        <x:v>UNIQUE</x:v>
      </x:c>
      <x:c r="Q47" t="str">
        <x:f>IF(P47="EXCLUDE COPY","EXCLUDE COPY",IF(P47="REVIEW ID","REVIEW ID",IF(J47&lt;&gt;"OK","REVIEW DATE",IF(L47&lt;&gt;"OK","REVIEW AMOUNT",IF(H47="","REVIEW VENDOR",IF(M47&lt;&gt;"USD","REVIEW CURRENCY",IF(COUNTIF(LOOKUPS!$D$5:$D$9,N47)=0,"REVIEW CENTER","READY")))))))</x:f>
        <x:v>REVIEW CENTER</x:v>
      </x:c>
    </x:row>
    <x:row r="48" ht="20" customHeight="1">
      <x:c r="A48" t="str">
        <x:v>TX-26-0018</x:v>
      </x:c>
      <x:c r="B48" t="str">
        <x:v>08/13/2026</x:v>
      </x:c>
      <x:c r="C48" t="str">
        <x:v>RIVERFRONT UTILITIES</x:v>
      </x:c>
      <x:c r="D48" t="str">
        <x:v>1,210.98</x:v>
      </x:c>
      <x:c r="E48" t="str">
        <x:v>USD</x:v>
      </x:c>
      <x:c r="F48" t="str">
        <x:v>IT</x:v>
      </x:c>
      <x:c r="G48" t="str">
        <x:v>INV-0076</x:v>
      </x:c>
      <x:c r="H48" t="str">
        <x:f>IFERROR(_xlfn.XLOOKUP(UPPER(TRIM(C48)),LOOKUPS!$A$5:$A$12,LOOKUPS!$B$5:$B$12,""),"")</x:f>
        <x:v>Riverfront Utilities</x:v>
      </x:c>
      <x:c r="I48" s="40" t="n">
        <x:f>IFERROR(IF(MID(TRIM(B48),5,1)="-",DATE(VALUE(LEFT(TRIM(B48),4)),VALUE(MID(TRIM(B48),6,2)),VALUE(RIGHT(TRIM(B48),2))),DATE(VALUE(RIGHT(TRIM(B48),4)),VALUE(LEFT(TRIM(B48),2)),VALUE(MID(TRIM(B48),4,2)))),"")</x:f>
        <x:v>46247</x:v>
      </x:c>
      <x:c r="J48" t="str">
        <x:f>IF(I48="","REVIEW",IF(MID(TRIM(B48),5,1)="-",IF(TEXT(I48,"yyyy-mm-dd")=TRIM(B48),"OK","REVIEW"),IF(TEXT(I48,"mm/dd/yyyy")=TRIM(B48),"OK","REVIEW")))</x:f>
        <x:v>OK</x:v>
      </x:c>
      <x:c r="K48" s="42" t="n">
        <x:f>IFERROR(IF(LEFT(TRIM(D48),1)="(",-_xlfn.NUMBERVALUE(MID(IF(ISNUMBER(SEARCH("$",TRIM(D48))),SUBSTITUTE(TRIM(D48),"$",""),TRIM(D48)),2,LEN(IF(ISNUMBER(SEARCH("$",TRIM(D48))),SUBSTITUTE(TRIM(D48),"$",""),TRIM(D48)))-2),".",","),_xlfn.NUMBERVALUE(IF(ISNUMBER(SEARCH("$",TRIM(D48))),SUBSTITUTE(TRIM(D48),"$",""),TRIM(D48)),".",",")),"")</x:f>
        <x:v>1210.98</x:v>
      </x:c>
      <x:c r="L48" t="str">
        <x:f>IF(ISNUMBER(K48),"OK","REVIEW")</x:f>
        <x:v>OK</x:v>
      </x:c>
      <x:c r="M48" t="str">
        <x:f>UPPER(TRIM(E48))</x:f>
        <x:v>USD</x:v>
      </x:c>
      <x:c r="N48" t="str">
        <x:f>UPPER(TRIM(F48))</x:f>
        <x:v>IT</x:v>
      </x:c>
      <x:c r="O48" t="str">
        <x:f>A48&amp;"|"&amp;B48&amp;"|"&amp;C48&amp;"|"&amp;D48&amp;"|"&amp;E48&amp;"|"&amp;F48&amp;"|"&amp;G48</x:f>
        <x:v>TX-26-0018|08/13/2026|RIVERFRONT UTILITIES|1,210.98|USD|IT|INV-0076</x:v>
      </x:c>
      <x:c r="P48" t="str">
        <x:f>IF(COUNTIF($A$5:$A$72,A48)=1,"UNIQUE",IF(COUNTIFS($A$5:$A$72,A48,$O$5:$O$72,O48)=COUNTIF($A$5:$A$72,A48),IF(COUNTIF($A$5:A48,A48)=1,"KEEP FIRST","EXCLUDE COPY"),"REVIEW ID"))</x:f>
        <x:v>EXCLUDE COPY</x:v>
      </x:c>
      <x:c r="Q48" t="str">
        <x:f>IF(P48="EXCLUDE COPY","EXCLUDE COPY",IF(P48="REVIEW ID","REVIEW ID",IF(J48&lt;&gt;"OK","REVIEW DATE",IF(L48&lt;&gt;"OK","REVIEW AMOUNT",IF(H48="","REVIEW VENDOR",IF(M48&lt;&gt;"USD","REVIEW CURRENCY",IF(COUNTIF(LOOKUPS!$D$5:$D$9,N48)=0,"REVIEW CENTER","READY")))))))</x:f>
        <x:v>EXCLUDE COPY</x:v>
      </x:c>
    </x:row>
    <x:row r="49" ht="20" customHeight="1">
      <x:c r="A49" t="str">
        <x:v>TX-26-0041</x:v>
      </x:c>
      <x:c r="B49" t="str">
        <x:v>2026-09-24</x:v>
      </x:c>
      <x:c r="C49" t="str">
        <x:v> harbor cloud services </x:v>
      </x:c>
      <x:c r="D49" t="str">
        <x:v> 746.99 </x:v>
      </x:c>
      <x:c r="E49" t="str">
        <x:v>USD</x:v>
      </x:c>
      <x:c r="F49" t="str">
        <x:v>MKT</x:v>
      </x:c>
      <x:c r="G49" t="str">
        <x:v>INV-0174</x:v>
      </x:c>
      <x:c r="H49" t="str">
        <x:f>IFERROR(_xlfn.XLOOKUP(UPPER(TRIM(C49)),LOOKUPS!$A$5:$A$12,LOOKUPS!$B$5:$B$12,""),"")</x:f>
        <x:v>Harbor Cloud Services</x:v>
      </x:c>
      <x:c r="I49" s="40" t="n">
        <x:f>IFERROR(IF(MID(TRIM(B49),5,1)="-",DATE(VALUE(LEFT(TRIM(B49),4)),VALUE(MID(TRIM(B49),6,2)),VALUE(RIGHT(TRIM(B49),2))),DATE(VALUE(RIGHT(TRIM(B49),4)),VALUE(LEFT(TRIM(B49),2)),VALUE(MID(TRIM(B49),4,2)))),"")</x:f>
        <x:v>46289</x:v>
      </x:c>
      <x:c r="J49" t="str">
        <x:f>IF(I49="","REVIEW",IF(MID(TRIM(B49),5,1)="-",IF(TEXT(I49,"yyyy-mm-dd")=TRIM(B49),"OK","REVIEW"),IF(TEXT(I49,"mm/dd/yyyy")=TRIM(B49),"OK","REVIEW")))</x:f>
        <x:v>OK</x:v>
      </x:c>
      <x:c r="K49" s="42" t="n">
        <x:f>IFERROR(IF(LEFT(TRIM(D49),1)="(",-_xlfn.NUMBERVALUE(MID(IF(ISNUMBER(SEARCH("$",TRIM(D49))),SUBSTITUTE(TRIM(D49),"$",""),TRIM(D49)),2,LEN(IF(ISNUMBER(SEARCH("$",TRIM(D49))),SUBSTITUTE(TRIM(D49),"$",""),TRIM(D49)))-2),".",","),_xlfn.NUMBERVALUE(IF(ISNUMBER(SEARCH("$",TRIM(D49))),SUBSTITUTE(TRIM(D49),"$",""),TRIM(D49)),".",",")),"")</x:f>
        <x:v>746.99</x:v>
      </x:c>
      <x:c r="L49" t="str">
        <x:f>IF(ISNUMBER(K49),"OK","REVIEW")</x:f>
        <x:v>OK</x:v>
      </x:c>
      <x:c r="M49" t="str">
        <x:f>UPPER(TRIM(E49))</x:f>
        <x:v>USD</x:v>
      </x:c>
      <x:c r="N49" t="str">
        <x:f>UPPER(TRIM(F49))</x:f>
        <x:v>MKT</x:v>
      </x:c>
      <x:c r="O49" t="str">
        <x:f>A49&amp;"|"&amp;B49&amp;"|"&amp;C49&amp;"|"&amp;D49&amp;"|"&amp;E49&amp;"|"&amp;F49&amp;"|"&amp;G49</x:f>
        <x:v>TX-26-0041|2026-09-24| harbor cloud services | 746.99 |USD|MKT|INV-0174</x:v>
      </x:c>
      <x:c r="P49" t="str">
        <x:f>IF(COUNTIF($A$5:$A$72,A49)=1,"UNIQUE",IF(COUNTIFS($A$5:$A$72,A49,$O$5:$O$72,O49)=COUNTIF($A$5:$A$72,A49),IF(COUNTIF($A$5:A49,A49)=1,"KEEP FIRST","EXCLUDE COPY"),"REVIEW ID"))</x:f>
        <x:v>UNIQUE</x:v>
      </x:c>
      <x:c r="Q49" t="str">
        <x:f>IF(P49="EXCLUDE COPY","EXCLUDE COPY",IF(P49="REVIEW ID","REVIEW ID",IF(J49&lt;&gt;"OK","REVIEW DATE",IF(L49&lt;&gt;"OK","REVIEW AMOUNT",IF(H49="","REVIEW VENDOR",IF(M49&lt;&gt;"USD","REVIEW CURRENCY",IF(COUNTIF(LOOKUPS!$D$5:$D$9,N49)=0,"REVIEW CENTER","READY")))))))</x:f>
        <x:v>READY</x:v>
      </x:c>
    </x:row>
    <x:row r="50" ht="20" customHeight="1">
      <x:c r="A50" t="str">
        <x:v>TX-26-0013</x:v>
      </x:c>
      <x:c r="B50" t="str">
        <x:v>2026-09-06</x:v>
      </x:c>
      <x:c r="C50" t="str">
        <x:v>metro travel </x:v>
      </x:c>
      <x:c r="D50" t="str">
        <x:v> 1,334.68 </x:v>
      </x:c>
      <x:c r="E50" t="str">
        <x:v>USD</x:v>
      </x:c>
      <x:c r="F50" t="str">
        <x:v>OPS</x:v>
      </x:c>
      <x:c r="G50" t="str">
        <x:v>INV-0055</x:v>
      </x:c>
      <x:c r="H50" t="str">
        <x:f>IFERROR(_xlfn.XLOOKUP(UPPER(TRIM(C50)),LOOKUPS!$A$5:$A$12,LOOKUPS!$B$5:$B$12,""),"")</x:f>
        <x:v>Metro Travel</x:v>
      </x:c>
      <x:c r="I50" s="40" t="n">
        <x:f>IFERROR(IF(MID(TRIM(B50),5,1)="-",DATE(VALUE(LEFT(TRIM(B50),4)),VALUE(MID(TRIM(B50),6,2)),VALUE(RIGHT(TRIM(B50),2))),DATE(VALUE(RIGHT(TRIM(B50),4)),VALUE(LEFT(TRIM(B50),2)),VALUE(MID(TRIM(B50),4,2)))),"")</x:f>
        <x:v>46271</x:v>
      </x:c>
      <x:c r="J50" t="str">
        <x:f>IF(I50="","REVIEW",IF(MID(TRIM(B50),5,1)="-",IF(TEXT(I50,"yyyy-mm-dd")=TRIM(B50),"OK","REVIEW"),IF(TEXT(I50,"mm/dd/yyyy")=TRIM(B50),"OK","REVIEW")))</x:f>
        <x:v>OK</x:v>
      </x:c>
      <x:c r="K50" s="42" t="n">
        <x:f>IFERROR(IF(LEFT(TRIM(D50),1)="(",-_xlfn.NUMBERVALUE(MID(IF(ISNUMBER(SEARCH("$",TRIM(D50))),SUBSTITUTE(TRIM(D50),"$",""),TRIM(D50)),2,LEN(IF(ISNUMBER(SEARCH("$",TRIM(D50))),SUBSTITUTE(TRIM(D50),"$",""),TRIM(D50)))-2),".",","),_xlfn.NUMBERVALUE(IF(ISNUMBER(SEARCH("$",TRIM(D50))),SUBSTITUTE(TRIM(D50),"$",""),TRIM(D50)),".",",")),"")</x:f>
        <x:v>1334.68</x:v>
      </x:c>
      <x:c r="L50" t="str">
        <x:f>IF(ISNUMBER(K50),"OK","REVIEW")</x:f>
        <x:v>OK</x:v>
      </x:c>
      <x:c r="M50" t="str">
        <x:f>UPPER(TRIM(E50))</x:f>
        <x:v>USD</x:v>
      </x:c>
      <x:c r="N50" t="str">
        <x:f>UPPER(TRIM(F50))</x:f>
        <x:v>OPS</x:v>
      </x:c>
      <x:c r="O50" t="str">
        <x:f>A50&amp;"|"&amp;B50&amp;"|"&amp;C50&amp;"|"&amp;D50&amp;"|"&amp;E50&amp;"|"&amp;F50&amp;"|"&amp;G50</x:f>
        <x:v>TX-26-0013|2026-09-06|metro travel | 1,334.68 |USD|OPS|INV-0055</x:v>
      </x:c>
      <x:c r="P50" t="str">
        <x:f>IF(COUNTIF($A$5:$A$72,A50)=1,"UNIQUE",IF(COUNTIFS($A$5:$A$72,A50,$O$5:$O$72,O50)=COUNTIF($A$5:$A$72,A50),IF(COUNTIF($A$5:A50,A50)=1,"KEEP FIRST","EXCLUDE COPY"),"REVIEW ID"))</x:f>
        <x:v>UNIQUE</x:v>
      </x:c>
      <x:c r="Q50" t="str">
        <x:f>IF(P50="EXCLUDE COPY","EXCLUDE COPY",IF(P50="REVIEW ID","REVIEW ID",IF(J50&lt;&gt;"OK","REVIEW DATE",IF(L50&lt;&gt;"OK","REVIEW AMOUNT",IF(H50="","REVIEW VENDOR",IF(M50&lt;&gt;"USD","REVIEW CURRENCY",IF(COUNTIF(LOOKUPS!$D$5:$D$9,N50)=0,"REVIEW CENTER","READY")))))))</x:f>
        <x:v>READY</x:v>
      </x:c>
    </x:row>
    <x:row r="51" ht="20" customHeight="1">
      <x:c r="A51" t="str">
        <x:v>TX-26-0029</x:v>
      </x:c>
      <x:c r="B51" t="str">
        <x:v>2026-08-28</x:v>
      </x:c>
      <x:c r="C51" t="str">
        <x:v>Cityline Telecom</x:v>
      </x:c>
      <x:c r="D51" t="str">
        <x:v> 530.20 </x:v>
      </x:c>
      <x:c r="E51" t="str">
        <x:v>USD</x:v>
      </x:c>
      <x:c r="F51" t="str">
        <x:v>MKT</x:v>
      </x:c>
      <x:c r="G51" t="str">
        <x:v>INV-0123</x:v>
      </x:c>
      <x:c r="H51" t="str">
        <x:f>IFERROR(_xlfn.XLOOKUP(UPPER(TRIM(C51)),LOOKUPS!$A$5:$A$12,LOOKUPS!$B$5:$B$12,""),"")</x:f>
        <x:v>Cityline Telecom</x:v>
      </x:c>
      <x:c r="I51" s="40" t="n">
        <x:f>IFERROR(IF(MID(TRIM(B51),5,1)="-",DATE(VALUE(LEFT(TRIM(B51),4)),VALUE(MID(TRIM(B51),6,2)),VALUE(RIGHT(TRIM(B51),2))),DATE(VALUE(RIGHT(TRIM(B51),4)),VALUE(LEFT(TRIM(B51),2)),VALUE(MID(TRIM(B51),4,2)))),"")</x:f>
        <x:v>46262</x:v>
      </x:c>
      <x:c r="J51" t="str">
        <x:f>IF(I51="","REVIEW",IF(MID(TRIM(B51),5,1)="-",IF(TEXT(I51,"yyyy-mm-dd")=TRIM(B51),"OK","REVIEW"),IF(TEXT(I51,"mm/dd/yyyy")=TRIM(B51),"OK","REVIEW")))</x:f>
        <x:v>OK</x:v>
      </x:c>
      <x:c r="K51" s="42" t="n">
        <x:f>IFERROR(IF(LEFT(TRIM(D51),1)="(",-_xlfn.NUMBERVALUE(MID(IF(ISNUMBER(SEARCH("$",TRIM(D51))),SUBSTITUTE(TRIM(D51),"$",""),TRIM(D51)),2,LEN(IF(ISNUMBER(SEARCH("$",TRIM(D51))),SUBSTITUTE(TRIM(D51),"$",""),TRIM(D51)))-2),".",","),_xlfn.NUMBERVALUE(IF(ISNUMBER(SEARCH("$",TRIM(D51))),SUBSTITUTE(TRIM(D51),"$",""),TRIM(D51)),".",",")),"")</x:f>
        <x:v>530.2</x:v>
      </x:c>
      <x:c r="L51" t="str">
        <x:f>IF(ISNUMBER(K51),"OK","REVIEW")</x:f>
        <x:v>OK</x:v>
      </x:c>
      <x:c r="M51" t="str">
        <x:f>UPPER(TRIM(E51))</x:f>
        <x:v>USD</x:v>
      </x:c>
      <x:c r="N51" t="str">
        <x:f>UPPER(TRIM(F51))</x:f>
        <x:v>MKT</x:v>
      </x:c>
      <x:c r="O51" t="str">
        <x:f>A51&amp;"|"&amp;B51&amp;"|"&amp;C51&amp;"|"&amp;D51&amp;"|"&amp;E51&amp;"|"&amp;F51&amp;"|"&amp;G51</x:f>
        <x:v>TX-26-0029|2026-08-28|Cityline Telecom| 530.20 |USD|MKT|INV-0123</x:v>
      </x:c>
      <x:c r="P51" t="str">
        <x:f>IF(COUNTIF($A$5:$A$72,A51)=1,"UNIQUE",IF(COUNTIFS($A$5:$A$72,A51,$O$5:$O$72,O51)=COUNTIF($A$5:$A$72,A51),IF(COUNTIF($A$5:A51,A51)=1,"KEEP FIRST","EXCLUDE COPY"),"REVIEW ID"))</x:f>
        <x:v>UNIQUE</x:v>
      </x:c>
      <x:c r="Q51" t="str">
        <x:f>IF(P51="EXCLUDE COPY","EXCLUDE COPY",IF(P51="REVIEW ID","REVIEW ID",IF(J51&lt;&gt;"OK","REVIEW DATE",IF(L51&lt;&gt;"OK","REVIEW AMOUNT",IF(H51="","REVIEW VENDOR",IF(M51&lt;&gt;"USD","REVIEW CURRENCY",IF(COUNTIF(LOOKUPS!$D$5:$D$9,N51)=0,"REVIEW CENTER","READY")))))))</x:f>
        <x:v>READY</x:v>
      </x:c>
    </x:row>
    <x:row r="52" ht="20" customHeight="1">
      <x:c r="A52" t="str">
        <x:v>TX-26-0001</x:v>
      </x:c>
      <x:c r="B52" t="str">
        <x:v>2026-08-22</x:v>
      </x:c>
      <x:c r="C52" t="str">
        <x:v>CITYLINE TELECOM</x:v>
      </x:c>
      <x:c r="D52" t="str">
        <x:v> 1,984.43 </x:v>
      </x:c>
      <x:c r="E52" t="str">
        <x:v>USD</x:v>
      </x:c>
      <x:c r="F52" t="str">
        <x:v>SALES</x:v>
      </x:c>
      <x:c r="G52" t="str">
        <x:v>INV-0004</x:v>
      </x:c>
      <x:c r="H52" t="str">
        <x:f>IFERROR(_xlfn.XLOOKUP(UPPER(TRIM(C52)),LOOKUPS!$A$5:$A$12,LOOKUPS!$B$5:$B$12,""),"")</x:f>
        <x:v>Cityline Telecom</x:v>
      </x:c>
      <x:c r="I52" s="40" t="n">
        <x:f>IFERROR(IF(MID(TRIM(B52),5,1)="-",DATE(VALUE(LEFT(TRIM(B52),4)),VALUE(MID(TRIM(B52),6,2)),VALUE(RIGHT(TRIM(B52),2))),DATE(VALUE(RIGHT(TRIM(B52),4)),VALUE(LEFT(TRIM(B52),2)),VALUE(MID(TRIM(B52),4,2)))),"")</x:f>
        <x:v>46256</x:v>
      </x:c>
      <x:c r="J52" t="str">
        <x:f>IF(I52="","REVIEW",IF(MID(TRIM(B52),5,1)="-",IF(TEXT(I52,"yyyy-mm-dd")=TRIM(B52),"OK","REVIEW"),IF(TEXT(I52,"mm/dd/yyyy")=TRIM(B52),"OK","REVIEW")))</x:f>
        <x:v>OK</x:v>
      </x:c>
      <x:c r="K52" s="42" t="n">
        <x:f>IFERROR(IF(LEFT(TRIM(D52),1)="(",-_xlfn.NUMBERVALUE(MID(IF(ISNUMBER(SEARCH("$",TRIM(D52))),SUBSTITUTE(TRIM(D52),"$",""),TRIM(D52)),2,LEN(IF(ISNUMBER(SEARCH("$",TRIM(D52))),SUBSTITUTE(TRIM(D52),"$",""),TRIM(D52)))-2),".",","),_xlfn.NUMBERVALUE(IF(ISNUMBER(SEARCH("$",TRIM(D52))),SUBSTITUTE(TRIM(D52),"$",""),TRIM(D52)),".",",")),"")</x:f>
        <x:v>1984.43</x:v>
      </x:c>
      <x:c r="L52" t="str">
        <x:f>IF(ISNUMBER(K52),"OK","REVIEW")</x:f>
        <x:v>OK</x:v>
      </x:c>
      <x:c r="M52" t="str">
        <x:f>UPPER(TRIM(E52))</x:f>
        <x:v>USD</x:v>
      </x:c>
      <x:c r="N52" t="str">
        <x:f>UPPER(TRIM(F52))</x:f>
        <x:v>SALES</x:v>
      </x:c>
      <x:c r="O52" t="str">
        <x:f>A52&amp;"|"&amp;B52&amp;"|"&amp;C52&amp;"|"&amp;D52&amp;"|"&amp;E52&amp;"|"&amp;F52&amp;"|"&amp;G52</x:f>
        <x:v>TX-26-0001|2026-08-22|CITYLINE TELECOM| 1,984.43 |USD|SALES|INV-0004</x:v>
      </x:c>
      <x:c r="P52" t="str">
        <x:f>IF(COUNTIF($A$5:$A$72,A52)=1,"UNIQUE",IF(COUNTIFS($A$5:$A$72,A52,$O$5:$O$72,O52)=COUNTIF($A$5:$A$72,A52),IF(COUNTIF($A$5:A52,A52)=1,"KEEP FIRST","EXCLUDE COPY"),"REVIEW ID"))</x:f>
        <x:v>UNIQUE</x:v>
      </x:c>
      <x:c r="Q52" t="str">
        <x:f>IF(P52="EXCLUDE COPY","EXCLUDE COPY",IF(P52="REVIEW ID","REVIEW ID",IF(J52&lt;&gt;"OK","REVIEW DATE",IF(L52&lt;&gt;"OK","REVIEW AMOUNT",IF(H52="","REVIEW VENDOR",IF(M52&lt;&gt;"USD","REVIEW CURRENCY",IF(COUNTIF(LOOKUPS!$D$5:$D$9,N52)=0,"REVIEW CENTER","READY")))))))</x:f>
        <x:v>READY</x:v>
      </x:c>
    </x:row>
    <x:row r="53" ht="20" customHeight="1">
      <x:c r="A53" t="str">
        <x:v>TX-26-0022</x:v>
      </x:c>
      <x:c r="B53" t="str">
        <x:v>2026-08-29</x:v>
      </x:c>
      <x:c r="C53" t="str">
        <x:v>Harbor Cloud Services</x:v>
      </x:c>
      <x:c r="D53" t="str">
        <x:v>1,900.73</x:v>
      </x:c>
      <x:c r="E53" t="str">
        <x:v>USD</x:v>
      </x:c>
      <x:c r="F53" t="str">
        <x:v>ops </x:v>
      </x:c>
      <x:c r="G53" t="str">
        <x:v>INV-0093</x:v>
      </x:c>
      <x:c r="H53" t="str">
        <x:f>IFERROR(_xlfn.XLOOKUP(UPPER(TRIM(C53)),LOOKUPS!$A$5:$A$12,LOOKUPS!$B$5:$B$12,""),"")</x:f>
        <x:v>Harbor Cloud Services</x:v>
      </x:c>
      <x:c r="I53" s="40" t="n">
        <x:f>IFERROR(IF(MID(TRIM(B53),5,1)="-",DATE(VALUE(LEFT(TRIM(B53),4)),VALUE(MID(TRIM(B53),6,2)),VALUE(RIGHT(TRIM(B53),2))),DATE(VALUE(RIGHT(TRIM(B53),4)),VALUE(LEFT(TRIM(B53),2)),VALUE(MID(TRIM(B53),4,2)))),"")</x:f>
        <x:v>46263</x:v>
      </x:c>
      <x:c r="J53" t="str">
        <x:f>IF(I53="","REVIEW",IF(MID(TRIM(B53),5,1)="-",IF(TEXT(I53,"yyyy-mm-dd")=TRIM(B53),"OK","REVIEW"),IF(TEXT(I53,"mm/dd/yyyy")=TRIM(B53),"OK","REVIEW")))</x:f>
        <x:v>OK</x:v>
      </x:c>
      <x:c r="K53" s="42" t="n">
        <x:f>IFERROR(IF(LEFT(TRIM(D53),1)="(",-_xlfn.NUMBERVALUE(MID(IF(ISNUMBER(SEARCH("$",TRIM(D53))),SUBSTITUTE(TRIM(D53),"$",""),TRIM(D53)),2,LEN(IF(ISNUMBER(SEARCH("$",TRIM(D53))),SUBSTITUTE(TRIM(D53),"$",""),TRIM(D53)))-2),".",","),_xlfn.NUMBERVALUE(IF(ISNUMBER(SEARCH("$",TRIM(D53))),SUBSTITUTE(TRIM(D53),"$",""),TRIM(D53)),".",",")),"")</x:f>
        <x:v>1900.73</x:v>
      </x:c>
      <x:c r="L53" t="str">
        <x:f>IF(ISNUMBER(K53),"OK","REVIEW")</x:f>
        <x:v>OK</x:v>
      </x:c>
      <x:c r="M53" t="str">
        <x:f>UPPER(TRIM(E53))</x:f>
        <x:v>USD</x:v>
      </x:c>
      <x:c r="N53" t="str">
        <x:f>UPPER(TRIM(F53))</x:f>
        <x:v>OPS</x:v>
      </x:c>
      <x:c r="O53" t="str">
        <x:f>A53&amp;"|"&amp;B53&amp;"|"&amp;C53&amp;"|"&amp;D53&amp;"|"&amp;E53&amp;"|"&amp;F53&amp;"|"&amp;G53</x:f>
        <x:v>TX-26-0022|2026-08-29|Harbor Cloud Services|1,900.73|USD|ops |INV-0093</x:v>
      </x:c>
      <x:c r="P53" t="str">
        <x:f>IF(COUNTIF($A$5:$A$72,A53)=1,"UNIQUE",IF(COUNTIFS($A$5:$A$72,A53,$O$5:$O$72,O53)=COUNTIF($A$5:$A$72,A53),IF(COUNTIF($A$5:A53,A53)=1,"KEEP FIRST","EXCLUDE COPY"),"REVIEW ID"))</x:f>
        <x:v>UNIQUE</x:v>
      </x:c>
      <x:c r="Q53" t="str">
        <x:f>IF(P53="EXCLUDE COPY","EXCLUDE COPY",IF(P53="REVIEW ID","REVIEW ID",IF(J53&lt;&gt;"OK","REVIEW DATE",IF(L53&lt;&gt;"OK","REVIEW AMOUNT",IF(H53="","REVIEW VENDOR",IF(M53&lt;&gt;"USD","REVIEW CURRENCY",IF(COUNTIF(LOOKUPS!$D$5:$D$9,N53)=0,"REVIEW CENTER","READY")))))))</x:f>
        <x:v>READY</x:v>
      </x:c>
    </x:row>
    <x:row r="54" ht="20" customHeight="1">
      <x:c r="A54" t="str">
        <x:v>TX-26-0039</x:v>
      </x:c>
      <x:c r="B54" t="str">
        <x:v>09/12/2026</x:v>
      </x:c>
      <x:c r="C54" t="str">
        <x:v> NORTHSTAR OFFICE SUPPLIES </x:v>
      </x:c>
      <x:c r="D54" t="str">
        <x:v>1,718.47</x:v>
      </x:c>
      <x:c r="E54" t="str">
        <x:v>USD</x:v>
      </x:c>
      <x:c r="F54" t="str">
        <x:v>SALES</x:v>
      </x:c>
      <x:c r="G54" t="str">
        <x:v>INV-0165</x:v>
      </x:c>
      <x:c r="H54" t="str">
        <x:f>IFERROR(_xlfn.XLOOKUP(UPPER(TRIM(C54)),LOOKUPS!$A$5:$A$12,LOOKUPS!$B$5:$B$12,""),"")</x:f>
        <x:v>Northstar Office Supplies</x:v>
      </x:c>
      <x:c r="I54" s="40" t="n">
        <x:f>IFERROR(IF(MID(TRIM(B54),5,1)="-",DATE(VALUE(LEFT(TRIM(B54),4)),VALUE(MID(TRIM(B54),6,2)),VALUE(RIGHT(TRIM(B54),2))),DATE(VALUE(RIGHT(TRIM(B54),4)),VALUE(LEFT(TRIM(B54),2)),VALUE(MID(TRIM(B54),4,2)))),"")</x:f>
        <x:v>46277</x:v>
      </x:c>
      <x:c r="J54" t="str">
        <x:f>IF(I54="","REVIEW",IF(MID(TRIM(B54),5,1)="-",IF(TEXT(I54,"yyyy-mm-dd")=TRIM(B54),"OK","REVIEW"),IF(TEXT(I54,"mm/dd/yyyy")=TRIM(B54),"OK","REVIEW")))</x:f>
        <x:v>OK</x:v>
      </x:c>
      <x:c r="K54" s="42" t="n">
        <x:f>IFERROR(IF(LEFT(TRIM(D54),1)="(",-_xlfn.NUMBERVALUE(MID(IF(ISNUMBER(SEARCH("$",TRIM(D54))),SUBSTITUTE(TRIM(D54),"$",""),TRIM(D54)),2,LEN(IF(ISNUMBER(SEARCH("$",TRIM(D54))),SUBSTITUTE(TRIM(D54),"$",""),TRIM(D54)))-2),".",","),_xlfn.NUMBERVALUE(IF(ISNUMBER(SEARCH("$",TRIM(D54))),SUBSTITUTE(TRIM(D54),"$",""),TRIM(D54)),".",",")),"")</x:f>
        <x:v>1718.47</x:v>
      </x:c>
      <x:c r="L54" t="str">
        <x:f>IF(ISNUMBER(K54),"OK","REVIEW")</x:f>
        <x:v>OK</x:v>
      </x:c>
      <x:c r="M54" t="str">
        <x:f>UPPER(TRIM(E54))</x:f>
        <x:v>USD</x:v>
      </x:c>
      <x:c r="N54" t="str">
        <x:f>UPPER(TRIM(F54))</x:f>
        <x:v>SALES</x:v>
      </x:c>
      <x:c r="O54" t="str">
        <x:f>A54&amp;"|"&amp;B54&amp;"|"&amp;C54&amp;"|"&amp;D54&amp;"|"&amp;E54&amp;"|"&amp;F54&amp;"|"&amp;G54</x:f>
        <x:v>TX-26-0039|09/12/2026| NORTHSTAR OFFICE SUPPLIES |1,718.47|USD|SALES|INV-0165</x:v>
      </x:c>
      <x:c r="P54" t="str">
        <x:f>IF(COUNTIF($A$5:$A$72,A54)=1,"UNIQUE",IF(COUNTIFS($A$5:$A$72,A54,$O$5:$O$72,O54)=COUNTIF($A$5:$A$72,A54),IF(COUNTIF($A$5:A54,A54)=1,"KEEP FIRST","EXCLUDE COPY"),"REVIEW ID"))</x:f>
        <x:v>UNIQUE</x:v>
      </x:c>
      <x:c r="Q54" t="str">
        <x:f>IF(P54="EXCLUDE COPY","EXCLUDE COPY",IF(P54="REVIEW ID","REVIEW ID",IF(J54&lt;&gt;"OK","REVIEW DATE",IF(L54&lt;&gt;"OK","REVIEW AMOUNT",IF(H54="","REVIEW VENDOR",IF(M54&lt;&gt;"USD","REVIEW CURRENCY",IF(COUNTIF(LOOKUPS!$D$5:$D$9,N54)=0,"REVIEW CENTER","READY")))))))</x:f>
        <x:v>READY</x:v>
      </x:c>
    </x:row>
    <x:row r="55" ht="20" customHeight="1">
      <x:c r="A55" t="str">
        <x:v>TX-26-0003</x:v>
      </x:c>
      <x:c r="B55" t="str">
        <x:v>09/11/2026</x:v>
      </x:c>
      <x:c r="C55" t="str">
        <x:v>Eastgate Equipment</x:v>
      </x:c>
      <x:c r="D55" t="str">
        <x:v>362.21</x:v>
      </x:c>
      <x:c r="E55" t="str">
        <x:v>USD</x:v>
      </x:c>
      <x:c r="F55" t="str">
        <x:v>FIN</x:v>
      </x:c>
      <x:c r="G55" t="str">
        <x:v>INV-0012</x:v>
      </x:c>
      <x:c r="H55" t="str">
        <x:f>IFERROR(_xlfn.XLOOKUP(UPPER(TRIM(C55)),LOOKUPS!$A$5:$A$12,LOOKUPS!$B$5:$B$12,""),"")</x:f>
        <x:v>Eastgate Equipment</x:v>
      </x:c>
      <x:c r="I55" s="40" t="n">
        <x:f>IFERROR(IF(MID(TRIM(B55),5,1)="-",DATE(VALUE(LEFT(TRIM(B55),4)),VALUE(MID(TRIM(B55),6,2)),VALUE(RIGHT(TRIM(B55),2))),DATE(VALUE(RIGHT(TRIM(B55),4)),VALUE(LEFT(TRIM(B55),2)),VALUE(MID(TRIM(B55),4,2)))),"")</x:f>
        <x:v>46276</x:v>
      </x:c>
      <x:c r="J55" t="str">
        <x:f>IF(I55="","REVIEW",IF(MID(TRIM(B55),5,1)="-",IF(TEXT(I55,"yyyy-mm-dd")=TRIM(B55),"OK","REVIEW"),IF(TEXT(I55,"mm/dd/yyyy")=TRIM(B55),"OK","REVIEW")))</x:f>
        <x:v>OK</x:v>
      </x:c>
      <x:c r="K55" s="42" t="n">
        <x:f>IFERROR(IF(LEFT(TRIM(D55),1)="(",-_xlfn.NUMBERVALUE(MID(IF(ISNUMBER(SEARCH("$",TRIM(D55))),SUBSTITUTE(TRIM(D55),"$",""),TRIM(D55)),2,LEN(IF(ISNUMBER(SEARCH("$",TRIM(D55))),SUBSTITUTE(TRIM(D55),"$",""),TRIM(D55)))-2),".",","),_xlfn.NUMBERVALUE(IF(ISNUMBER(SEARCH("$",TRIM(D55))),SUBSTITUTE(TRIM(D55),"$",""),TRIM(D55)),".",",")),"")</x:f>
        <x:v>362.21</x:v>
      </x:c>
      <x:c r="L55" t="str">
        <x:f>IF(ISNUMBER(K55),"OK","REVIEW")</x:f>
        <x:v>OK</x:v>
      </x:c>
      <x:c r="M55" t="str">
        <x:f>UPPER(TRIM(E55))</x:f>
        <x:v>USD</x:v>
      </x:c>
      <x:c r="N55" t="str">
        <x:f>UPPER(TRIM(F55))</x:f>
        <x:v>FIN</x:v>
      </x:c>
      <x:c r="O55" t="str">
        <x:f>A55&amp;"|"&amp;B55&amp;"|"&amp;C55&amp;"|"&amp;D55&amp;"|"&amp;E55&amp;"|"&amp;F55&amp;"|"&amp;G55</x:f>
        <x:v>TX-26-0003|09/11/2026|Eastgate Equipment|362.21|USD|FIN|INV-0012</x:v>
      </x:c>
      <x:c r="P55" t="str">
        <x:f>IF(COUNTIF($A$5:$A$72,A55)=1,"UNIQUE",IF(COUNTIFS($A$5:$A$72,A55,$O$5:$O$72,O55)=COUNTIF($A$5:$A$72,A55),IF(COUNTIF($A$5:A55,A55)=1,"KEEP FIRST","EXCLUDE COPY"),"REVIEW ID"))</x:f>
        <x:v>UNIQUE</x:v>
      </x:c>
      <x:c r="Q55" t="str">
        <x:f>IF(P55="EXCLUDE COPY","EXCLUDE COPY",IF(P55="REVIEW ID","REVIEW ID",IF(J55&lt;&gt;"OK","REVIEW DATE",IF(L55&lt;&gt;"OK","REVIEW AMOUNT",IF(H55="","REVIEW VENDOR",IF(M55&lt;&gt;"USD","REVIEW CURRENCY",IF(COUNTIF(LOOKUPS!$D$5:$D$9,N55)=0,"REVIEW CENTER","READY")))))))</x:f>
        <x:v>READY</x:v>
      </x:c>
    </x:row>
    <x:row r="56" ht="20" customHeight="1">
      <x:c r="A56" t="str">
        <x:v>TX-26-0053</x:v>
      </x:c>
      <x:c r="B56" t="str">
        <x:v>2026-08-12</x:v>
      </x:c>
      <x:c r="C56" t="str">
        <x:v>northstar office supplies</x:v>
      </x:c>
      <x:c r="D56" t="str">
        <x:v> 350.30 </x:v>
      </x:c>
      <x:c r="E56" t="str">
        <x:v>USD</x:v>
      </x:c>
      <x:c r="F56" t="str">
        <x:v>IT</x:v>
      </x:c>
      <x:c r="G56" t="str">
        <x:v>INV-0225</x:v>
      </x:c>
      <x:c r="H56" t="str">
        <x:f>IFERROR(_xlfn.XLOOKUP(UPPER(TRIM(C56)),LOOKUPS!$A$5:$A$12,LOOKUPS!$B$5:$B$12,""),"")</x:f>
        <x:v>Northstar Office Supplies</x:v>
      </x:c>
      <x:c r="I56" s="40" t="n">
        <x:f>IFERROR(IF(MID(TRIM(B56),5,1)="-",DATE(VALUE(LEFT(TRIM(B56),4)),VALUE(MID(TRIM(B56),6,2)),VALUE(RIGHT(TRIM(B56),2))),DATE(VALUE(RIGHT(TRIM(B56),4)),VALUE(LEFT(TRIM(B56),2)),VALUE(MID(TRIM(B56),4,2)))),"")</x:f>
        <x:v>46246</x:v>
      </x:c>
      <x:c r="J56" t="str">
        <x:f>IF(I56="","REVIEW",IF(MID(TRIM(B56),5,1)="-",IF(TEXT(I56,"yyyy-mm-dd")=TRIM(B56),"OK","REVIEW"),IF(TEXT(I56,"mm/dd/yyyy")=TRIM(B56),"OK","REVIEW")))</x:f>
        <x:v>OK</x:v>
      </x:c>
      <x:c r="K56" s="42" t="n">
        <x:f>IFERROR(IF(LEFT(TRIM(D56),1)="(",-_xlfn.NUMBERVALUE(MID(IF(ISNUMBER(SEARCH("$",TRIM(D56))),SUBSTITUTE(TRIM(D56),"$",""),TRIM(D56)),2,LEN(IF(ISNUMBER(SEARCH("$",TRIM(D56))),SUBSTITUTE(TRIM(D56),"$",""),TRIM(D56)))-2),".",","),_xlfn.NUMBERVALUE(IF(ISNUMBER(SEARCH("$",TRIM(D56))),SUBSTITUTE(TRIM(D56),"$",""),TRIM(D56)),".",",")),"")</x:f>
        <x:v>350.3</x:v>
      </x:c>
      <x:c r="L56" t="str">
        <x:f>IF(ISNUMBER(K56),"OK","REVIEW")</x:f>
        <x:v>OK</x:v>
      </x:c>
      <x:c r="M56" t="str">
        <x:f>UPPER(TRIM(E56))</x:f>
        <x:v>USD</x:v>
      </x:c>
      <x:c r="N56" t="str">
        <x:f>UPPER(TRIM(F56))</x:f>
        <x:v>IT</x:v>
      </x:c>
      <x:c r="O56" t="str">
        <x:f>A56&amp;"|"&amp;B56&amp;"|"&amp;C56&amp;"|"&amp;D56&amp;"|"&amp;E56&amp;"|"&amp;F56&amp;"|"&amp;G56</x:f>
        <x:v>TX-26-0053|2026-08-12|northstar office supplies| 350.30 |USD|IT|INV-0225</x:v>
      </x:c>
      <x:c r="P56" t="str">
        <x:f>IF(COUNTIF($A$5:$A$72,A56)=1,"UNIQUE",IF(COUNTIFS($A$5:$A$72,A56,$O$5:$O$72,O56)=COUNTIF($A$5:$A$72,A56),IF(COUNTIF($A$5:A56,A56)=1,"KEEP FIRST","EXCLUDE COPY"),"REVIEW ID"))</x:f>
        <x:v>UNIQUE</x:v>
      </x:c>
      <x:c r="Q56" t="str">
        <x:f>IF(P56="EXCLUDE COPY","EXCLUDE COPY",IF(P56="REVIEW ID","REVIEW ID",IF(J56&lt;&gt;"OK","REVIEW DATE",IF(L56&lt;&gt;"OK","REVIEW AMOUNT",IF(H56="","REVIEW VENDOR",IF(M56&lt;&gt;"USD","REVIEW CURRENCY",IF(COUNTIF(LOOKUPS!$D$5:$D$9,N56)=0,"REVIEW CENTER","READY")))))))</x:f>
        <x:v>READY</x:v>
      </x:c>
    </x:row>
    <x:row r="57" ht="20" customHeight="1">
      <x:c r="A57" t="str">
        <x:v>TX-26-0026</x:v>
      </x:c>
      <x:c r="B57" t="str">
        <x:v>2026-09-18</x:v>
      </x:c>
      <x:c r="C57" t="str">
        <x:v> harbor cloud services </x:v>
      </x:c>
      <x:c r="D57" t="str">
        <x:v>1,080.83</x:v>
      </x:c>
      <x:c r="E57" t="str">
        <x:v>USD</x:v>
      </x:c>
      <x:c r="F57" t="str">
        <x:v>SALES</x:v>
      </x:c>
      <x:c r="G57" t="str">
        <x:v>INV-0110</x:v>
      </x:c>
      <x:c r="H57" t="str">
        <x:f>IFERROR(_xlfn.XLOOKUP(UPPER(TRIM(C57)),LOOKUPS!$A$5:$A$12,LOOKUPS!$B$5:$B$12,""),"")</x:f>
        <x:v>Harbor Cloud Services</x:v>
      </x:c>
      <x:c r="I57" s="40" t="n">
        <x:f>IFERROR(IF(MID(TRIM(B57),5,1)="-",DATE(VALUE(LEFT(TRIM(B57),4)),VALUE(MID(TRIM(B57),6,2)),VALUE(RIGHT(TRIM(B57),2))),DATE(VALUE(RIGHT(TRIM(B57),4)),VALUE(LEFT(TRIM(B57),2)),VALUE(MID(TRIM(B57),4,2)))),"")</x:f>
        <x:v>46283</x:v>
      </x:c>
      <x:c r="J57" t="str">
        <x:f>IF(I57="","REVIEW",IF(MID(TRIM(B57),5,1)="-",IF(TEXT(I57,"yyyy-mm-dd")=TRIM(B57),"OK","REVIEW"),IF(TEXT(I57,"mm/dd/yyyy")=TRIM(B57),"OK","REVIEW")))</x:f>
        <x:v>OK</x:v>
      </x:c>
      <x:c r="K57" s="42" t="n">
        <x:f>IFERROR(IF(LEFT(TRIM(D57),1)="(",-_xlfn.NUMBERVALUE(MID(IF(ISNUMBER(SEARCH("$",TRIM(D57))),SUBSTITUTE(TRIM(D57),"$",""),TRIM(D57)),2,LEN(IF(ISNUMBER(SEARCH("$",TRIM(D57))),SUBSTITUTE(TRIM(D57),"$",""),TRIM(D57)))-2),".",","),_xlfn.NUMBERVALUE(IF(ISNUMBER(SEARCH("$",TRIM(D57))),SUBSTITUTE(TRIM(D57),"$",""),TRIM(D57)),".",",")),"")</x:f>
        <x:v>1080.83</x:v>
      </x:c>
      <x:c r="L57" t="str">
        <x:f>IF(ISNUMBER(K57),"OK","REVIEW")</x:f>
        <x:v>OK</x:v>
      </x:c>
      <x:c r="M57" t="str">
        <x:f>UPPER(TRIM(E57))</x:f>
        <x:v>USD</x:v>
      </x:c>
      <x:c r="N57" t="str">
        <x:f>UPPER(TRIM(F57))</x:f>
        <x:v>SALES</x:v>
      </x:c>
      <x:c r="O57" t="str">
        <x:f>A57&amp;"|"&amp;B57&amp;"|"&amp;C57&amp;"|"&amp;D57&amp;"|"&amp;E57&amp;"|"&amp;F57&amp;"|"&amp;G57</x:f>
        <x:v>TX-26-0026|2026-09-18| harbor cloud services |1,080.83|USD|SALES|INV-0110</x:v>
      </x:c>
      <x:c r="P57" t="str">
        <x:f>IF(COUNTIF($A$5:$A$72,A57)=1,"UNIQUE",IF(COUNTIFS($A$5:$A$72,A57,$O$5:$O$72,O57)=COUNTIF($A$5:$A$72,A57),IF(COUNTIF($A$5:A57,A57)=1,"KEEP FIRST","EXCLUDE COPY"),"REVIEW ID"))</x:f>
        <x:v>UNIQUE</x:v>
      </x:c>
      <x:c r="Q57" t="str">
        <x:f>IF(P57="EXCLUDE COPY","EXCLUDE COPY",IF(P57="REVIEW ID","REVIEW ID",IF(J57&lt;&gt;"OK","REVIEW DATE",IF(L57&lt;&gt;"OK","REVIEW AMOUNT",IF(H57="","REVIEW VENDOR",IF(M57&lt;&gt;"USD","REVIEW CURRENCY",IF(COUNTIF(LOOKUPS!$D$5:$D$9,N57)=0,"REVIEW CENTER","READY")))))))</x:f>
        <x:v>READY</x:v>
      </x:c>
    </x:row>
    <x:row r="58" ht="20" customHeight="1">
      <x:c r="A58" t="str">
        <x:v>TX-26-0009</x:v>
      </x:c>
      <x:c r="B58" t="str">
        <x:v>09/23/2026</x:v>
      </x:c>
      <x:c r="C58" t="str">
        <x:v>Pinecrest Logistics</x:v>
      </x:c>
      <x:c r="D58" t="str">
        <x:v> 1,294.18 </x:v>
      </x:c>
      <x:c r="E58" t="str">
        <x:v>USD</x:v>
      </x:c>
      <x:c r="F58" t="str">
        <x:v>MKT</x:v>
      </x:c>
      <x:c r="G58" t="str">
        <x:v>INV-0038</x:v>
      </x:c>
      <x:c r="H58" t="str">
        <x:f>IFERROR(_xlfn.XLOOKUP(UPPER(TRIM(C58)),LOOKUPS!$A$5:$A$12,LOOKUPS!$B$5:$B$12,""),"")</x:f>
        <x:v>Pinecrest Logistics</x:v>
      </x:c>
      <x:c r="I58" s="40" t="n">
        <x:f>IFERROR(IF(MID(TRIM(B58),5,1)="-",DATE(VALUE(LEFT(TRIM(B58),4)),VALUE(MID(TRIM(B58),6,2)),VALUE(RIGHT(TRIM(B58),2))),DATE(VALUE(RIGHT(TRIM(B58),4)),VALUE(LEFT(TRIM(B58),2)),VALUE(MID(TRIM(B58),4,2)))),"")</x:f>
        <x:v>46288</x:v>
      </x:c>
      <x:c r="J58" t="str">
        <x:f>IF(I58="","REVIEW",IF(MID(TRIM(B58),5,1)="-",IF(TEXT(I58,"yyyy-mm-dd")=TRIM(B58),"OK","REVIEW"),IF(TEXT(I58,"mm/dd/yyyy")=TRIM(B58),"OK","REVIEW")))</x:f>
        <x:v>OK</x:v>
      </x:c>
      <x:c r="K58" s="42" t="n">
        <x:f>IFERROR(IF(LEFT(TRIM(D58),1)="(",-_xlfn.NUMBERVALUE(MID(IF(ISNUMBER(SEARCH("$",TRIM(D58))),SUBSTITUTE(TRIM(D58),"$",""),TRIM(D58)),2,LEN(IF(ISNUMBER(SEARCH("$",TRIM(D58))),SUBSTITUTE(TRIM(D58),"$",""),TRIM(D58)))-2),".",","),_xlfn.NUMBERVALUE(IF(ISNUMBER(SEARCH("$",TRIM(D58))),SUBSTITUTE(TRIM(D58),"$",""),TRIM(D58)),".",",")),"")</x:f>
        <x:v>1294.18</x:v>
      </x:c>
      <x:c r="L58" t="str">
        <x:f>IF(ISNUMBER(K58),"OK","REVIEW")</x:f>
        <x:v>OK</x:v>
      </x:c>
      <x:c r="M58" t="str">
        <x:f>UPPER(TRIM(E58))</x:f>
        <x:v>USD</x:v>
      </x:c>
      <x:c r="N58" t="str">
        <x:f>UPPER(TRIM(F58))</x:f>
        <x:v>MKT</x:v>
      </x:c>
      <x:c r="O58" t="str">
        <x:f>A58&amp;"|"&amp;B58&amp;"|"&amp;C58&amp;"|"&amp;D58&amp;"|"&amp;E58&amp;"|"&amp;F58&amp;"|"&amp;G58</x:f>
        <x:v>TX-26-0009|09/23/2026|Pinecrest Logistics| 1,294.18 |USD|MKT|INV-0038</x:v>
      </x:c>
      <x:c r="P58" t="str">
        <x:f>IF(COUNTIF($A$5:$A$72,A58)=1,"UNIQUE",IF(COUNTIFS($A$5:$A$72,A58,$O$5:$O$72,O58)=COUNTIF($A$5:$A$72,A58),IF(COUNTIF($A$5:A58,A58)=1,"KEEP FIRST","EXCLUDE COPY"),"REVIEW ID"))</x:f>
        <x:v>UNIQUE</x:v>
      </x:c>
      <x:c r="Q58" t="str">
        <x:f>IF(P58="EXCLUDE COPY","EXCLUDE COPY",IF(P58="REVIEW ID","REVIEW ID",IF(J58&lt;&gt;"OK","REVIEW DATE",IF(L58&lt;&gt;"OK","REVIEW AMOUNT",IF(H58="","REVIEW VENDOR",IF(M58&lt;&gt;"USD","REVIEW CURRENCY",IF(COUNTIF(LOOKUPS!$D$5:$D$9,N58)=0,"REVIEW CENTER","READY")))))))</x:f>
        <x:v>READY</x:v>
      </x:c>
    </x:row>
    <x:row r="59" ht="20" customHeight="1">
      <x:c r="A59" t="str">
        <x:v>TX-26-0008</x:v>
      </x:c>
      <x:c r="B59" t="str">
        <x:v>2026-09-03</x:v>
      </x:c>
      <x:c r="C59" t="str">
        <x:v>RIVERFRONT UTILITIES</x:v>
      </x:c>
      <x:c r="D59" t="str">
        <x:v>($276.73)</x:v>
      </x:c>
      <x:c r="E59" t="str">
        <x:v>USD</x:v>
      </x:c>
      <x:c r="F59" t="str">
        <x:v>FIN</x:v>
      </x:c>
      <x:c r="G59" t="str">
        <x:v>INV-0034</x:v>
      </x:c>
      <x:c r="H59" t="str">
        <x:f>IFERROR(_xlfn.XLOOKUP(UPPER(TRIM(C59)),LOOKUPS!$A$5:$A$12,LOOKUPS!$B$5:$B$12,""),"")</x:f>
        <x:v>Riverfront Utilities</x:v>
      </x:c>
      <x:c r="I59" s="40" t="n">
        <x:f>IFERROR(IF(MID(TRIM(B59),5,1)="-",DATE(VALUE(LEFT(TRIM(B59),4)),VALUE(MID(TRIM(B59),6,2)),VALUE(RIGHT(TRIM(B59),2))),DATE(VALUE(RIGHT(TRIM(B59),4)),VALUE(LEFT(TRIM(B59),2)),VALUE(MID(TRIM(B59),4,2)))),"")</x:f>
        <x:v>46268</x:v>
      </x:c>
      <x:c r="J59" t="str">
        <x:f>IF(I59="","REVIEW",IF(MID(TRIM(B59),5,1)="-",IF(TEXT(I59,"yyyy-mm-dd")=TRIM(B59),"OK","REVIEW"),IF(TEXT(I59,"mm/dd/yyyy")=TRIM(B59),"OK","REVIEW")))</x:f>
        <x:v>OK</x:v>
      </x:c>
      <x:c r="K59" s="42" t="n">
        <x:f>IFERROR(IF(LEFT(TRIM(D59),1)="(",-_xlfn.NUMBERVALUE(MID(IF(ISNUMBER(SEARCH("$",TRIM(D59))),SUBSTITUTE(TRIM(D59),"$",""),TRIM(D59)),2,LEN(IF(ISNUMBER(SEARCH("$",TRIM(D59))),SUBSTITUTE(TRIM(D59),"$",""),TRIM(D59)))-2),".",","),_xlfn.NUMBERVALUE(IF(ISNUMBER(SEARCH("$",TRIM(D59))),SUBSTITUTE(TRIM(D59),"$",""),TRIM(D59)),".",",")),"")</x:f>
        <x:v>-276.73</x:v>
      </x:c>
      <x:c r="L59" t="str">
        <x:f>IF(ISNUMBER(K59),"OK","REVIEW")</x:f>
        <x:v>OK</x:v>
      </x:c>
      <x:c r="M59" t="str">
        <x:f>UPPER(TRIM(E59))</x:f>
        <x:v>USD</x:v>
      </x:c>
      <x:c r="N59" t="str">
        <x:f>UPPER(TRIM(F59))</x:f>
        <x:v>FIN</x:v>
      </x:c>
      <x:c r="O59" t="str">
        <x:f>A59&amp;"|"&amp;B59&amp;"|"&amp;C59&amp;"|"&amp;D59&amp;"|"&amp;E59&amp;"|"&amp;F59&amp;"|"&amp;G59</x:f>
        <x:v>TX-26-0008|2026-09-03|RIVERFRONT UTILITIES|($276.73)|USD|FIN|INV-0034</x:v>
      </x:c>
      <x:c r="P59" t="str">
        <x:f>IF(COUNTIF($A$5:$A$72,A59)=1,"UNIQUE",IF(COUNTIFS($A$5:$A$72,A59,$O$5:$O$72,O59)=COUNTIF($A$5:$A$72,A59),IF(COUNTIF($A$5:A59,A59)=1,"KEEP FIRST","EXCLUDE COPY"),"REVIEW ID"))</x:f>
        <x:v>EXCLUDE COPY</x:v>
      </x:c>
      <x:c r="Q59" t="str">
        <x:f>IF(P59="EXCLUDE COPY","EXCLUDE COPY",IF(P59="REVIEW ID","REVIEW ID",IF(J59&lt;&gt;"OK","REVIEW DATE",IF(L59&lt;&gt;"OK","REVIEW AMOUNT",IF(H59="","REVIEW VENDOR",IF(M59&lt;&gt;"USD","REVIEW CURRENCY",IF(COUNTIF(LOOKUPS!$D$5:$D$9,N59)=0,"REVIEW CENTER","READY")))))))</x:f>
        <x:v>EXCLUDE COPY</x:v>
      </x:c>
    </x:row>
    <x:row r="60" ht="20" customHeight="1">
      <x:c r="A60" t="str">
        <x:v>TX-26-0010</x:v>
      </x:c>
      <x:c r="B60" t="str">
        <x:v>2026-09-12</x:v>
      </x:c>
      <x:c r="C60" t="str">
        <x:v>PINECREST LOGISTICS</x:v>
      </x:c>
      <x:c r="D60" t="str">
        <x:v>1,695.99</x:v>
      </x:c>
      <x:c r="E60" t="str">
        <x:v>USD</x:v>
      </x:c>
      <x:c r="F60" t="str">
        <x:v>IT</x:v>
      </x:c>
      <x:c r="G60" t="str">
        <x:v>INV-0042</x:v>
      </x:c>
      <x:c r="H60" t="str">
        <x:f>IFERROR(_xlfn.XLOOKUP(UPPER(TRIM(C60)),LOOKUPS!$A$5:$A$12,LOOKUPS!$B$5:$B$12,""),"")</x:f>
        <x:v>Pinecrest Logistics</x:v>
      </x:c>
      <x:c r="I60" s="40" t="n">
        <x:f>IFERROR(IF(MID(TRIM(B60),5,1)="-",DATE(VALUE(LEFT(TRIM(B60),4)),VALUE(MID(TRIM(B60),6,2)),VALUE(RIGHT(TRIM(B60),2))),DATE(VALUE(RIGHT(TRIM(B60),4)),VALUE(LEFT(TRIM(B60),2)),VALUE(MID(TRIM(B60),4,2)))),"")</x:f>
        <x:v>46277</x:v>
      </x:c>
      <x:c r="J60" t="str">
        <x:f>IF(I60="","REVIEW",IF(MID(TRIM(B60),5,1)="-",IF(TEXT(I60,"yyyy-mm-dd")=TRIM(B60),"OK","REVIEW"),IF(TEXT(I60,"mm/dd/yyyy")=TRIM(B60),"OK","REVIEW")))</x:f>
        <x:v>OK</x:v>
      </x:c>
      <x:c r="K60" s="42" t="n">
        <x:f>IFERROR(IF(LEFT(TRIM(D60),1)="(",-_xlfn.NUMBERVALUE(MID(IF(ISNUMBER(SEARCH("$",TRIM(D60))),SUBSTITUTE(TRIM(D60),"$",""),TRIM(D60)),2,LEN(IF(ISNUMBER(SEARCH("$",TRIM(D60))),SUBSTITUTE(TRIM(D60),"$",""),TRIM(D60)))-2),".",","),_xlfn.NUMBERVALUE(IF(ISNUMBER(SEARCH("$",TRIM(D60))),SUBSTITUTE(TRIM(D60),"$",""),TRIM(D60)),".",",")),"")</x:f>
        <x:v>1695.99</x:v>
      </x:c>
      <x:c r="L60" t="str">
        <x:f>IF(ISNUMBER(K60),"OK","REVIEW")</x:f>
        <x:v>OK</x:v>
      </x:c>
      <x:c r="M60" t="str">
        <x:f>UPPER(TRIM(E60))</x:f>
        <x:v>USD</x:v>
      </x:c>
      <x:c r="N60" t="str">
        <x:f>UPPER(TRIM(F60))</x:f>
        <x:v>IT</x:v>
      </x:c>
      <x:c r="O60" t="str">
        <x:f>A60&amp;"|"&amp;B60&amp;"|"&amp;C60&amp;"|"&amp;D60&amp;"|"&amp;E60&amp;"|"&amp;F60&amp;"|"&amp;G60</x:f>
        <x:v>TX-26-0010|2026-09-12|PINECREST LOGISTICS|1,695.99|USD|IT|INV-0042</x:v>
      </x:c>
      <x:c r="P60" t="str">
        <x:f>IF(COUNTIF($A$5:$A$72,A60)=1,"UNIQUE",IF(COUNTIFS($A$5:$A$72,A60,$O$5:$O$72,O60)=COUNTIF($A$5:$A$72,A60),IF(COUNTIF($A$5:A60,A60)=1,"KEEP FIRST","EXCLUDE COPY"),"REVIEW ID"))</x:f>
        <x:v>UNIQUE</x:v>
      </x:c>
      <x:c r="Q60" t="str">
        <x:f>IF(P60="EXCLUDE COPY","EXCLUDE COPY",IF(P60="REVIEW ID","REVIEW ID",IF(J60&lt;&gt;"OK","REVIEW DATE",IF(L60&lt;&gt;"OK","REVIEW AMOUNT",IF(H60="","REVIEW VENDOR",IF(M60&lt;&gt;"USD","REVIEW CURRENCY",IF(COUNTIF(LOOKUPS!$D$5:$D$9,N60)=0,"REVIEW CENTER","READY")))))))</x:f>
        <x:v>READY</x:v>
      </x:c>
    </x:row>
    <x:row r="61" ht="20" customHeight="1">
      <x:c r="A61" t="str">
        <x:v>TX-26-0019</x:v>
      </x:c>
      <x:c r="B61" t="str">
        <x:v>2026-08-14</x:v>
      </x:c>
      <x:c r="C61" t="str">
        <x:v>Pinecrest Logistics</x:v>
      </x:c>
      <x:c r="D61" t="str">
        <x:v>1,433.64</x:v>
      </x:c>
      <x:c r="E61" t="str">
        <x:v>USD</x:v>
      </x:c>
      <x:c r="F61" t="str">
        <x:v>FIN</x:v>
      </x:c>
      <x:c r="G61" t="str">
        <x:v>INV-0080</x:v>
      </x:c>
      <x:c r="H61" t="str">
        <x:f>IFERROR(_xlfn.XLOOKUP(UPPER(TRIM(C61)),LOOKUPS!$A$5:$A$12,LOOKUPS!$B$5:$B$12,""),"")</x:f>
        <x:v>Pinecrest Logistics</x:v>
      </x:c>
      <x:c r="I61" s="40" t="n">
        <x:f>IFERROR(IF(MID(TRIM(B61),5,1)="-",DATE(VALUE(LEFT(TRIM(B61),4)),VALUE(MID(TRIM(B61),6,2)),VALUE(RIGHT(TRIM(B61),2))),DATE(VALUE(RIGHT(TRIM(B61),4)),VALUE(LEFT(TRIM(B61),2)),VALUE(MID(TRIM(B61),4,2)))),"")</x:f>
        <x:v>46248</x:v>
      </x:c>
      <x:c r="J61" t="str">
        <x:f>IF(I61="","REVIEW",IF(MID(TRIM(B61),5,1)="-",IF(TEXT(I61,"yyyy-mm-dd")=TRIM(B61),"OK","REVIEW"),IF(TEXT(I61,"mm/dd/yyyy")=TRIM(B61),"OK","REVIEW")))</x:f>
        <x:v>OK</x:v>
      </x:c>
      <x:c r="K61" s="42" t="n">
        <x:f>IFERROR(IF(LEFT(TRIM(D61),1)="(",-_xlfn.NUMBERVALUE(MID(IF(ISNUMBER(SEARCH("$",TRIM(D61))),SUBSTITUTE(TRIM(D61),"$",""),TRIM(D61)),2,LEN(IF(ISNUMBER(SEARCH("$",TRIM(D61))),SUBSTITUTE(TRIM(D61),"$",""),TRIM(D61)))-2),".",","),_xlfn.NUMBERVALUE(IF(ISNUMBER(SEARCH("$",TRIM(D61))),SUBSTITUTE(TRIM(D61),"$",""),TRIM(D61)),".",",")),"")</x:f>
        <x:v>1433.64</x:v>
      </x:c>
      <x:c r="L61" t="str">
        <x:f>IF(ISNUMBER(K61),"OK","REVIEW")</x:f>
        <x:v>OK</x:v>
      </x:c>
      <x:c r="M61" t="str">
        <x:f>UPPER(TRIM(E61))</x:f>
        <x:v>USD</x:v>
      </x:c>
      <x:c r="N61" t="str">
        <x:f>UPPER(TRIM(F61))</x:f>
        <x:v>FIN</x:v>
      </x:c>
      <x:c r="O61" t="str">
        <x:f>A61&amp;"|"&amp;B61&amp;"|"&amp;C61&amp;"|"&amp;D61&amp;"|"&amp;E61&amp;"|"&amp;F61&amp;"|"&amp;G61</x:f>
        <x:v>TX-26-0019|2026-08-14|Pinecrest Logistics|1,433.64|USD|FIN|INV-0080</x:v>
      </x:c>
      <x:c r="P61" t="str">
        <x:f>IF(COUNTIF($A$5:$A$72,A61)=1,"UNIQUE",IF(COUNTIFS($A$5:$A$72,A61,$O$5:$O$72,O61)=COUNTIF($A$5:$A$72,A61),IF(COUNTIF($A$5:A61,A61)=1,"KEEP FIRST","EXCLUDE COPY"),"REVIEW ID"))</x:f>
        <x:v>UNIQUE</x:v>
      </x:c>
      <x:c r="Q61" t="str">
        <x:f>IF(P61="EXCLUDE COPY","EXCLUDE COPY",IF(P61="REVIEW ID","REVIEW ID",IF(J61&lt;&gt;"OK","REVIEW DATE",IF(L61&lt;&gt;"OK","REVIEW AMOUNT",IF(H61="","REVIEW VENDOR",IF(M61&lt;&gt;"USD","REVIEW CURRENCY",IF(COUNTIF(LOOKUPS!$D$5:$D$9,N61)=0,"REVIEW CENTER","READY")))))))</x:f>
        <x:v>READY</x:v>
      </x:c>
    </x:row>
    <x:row r="62" ht="20" customHeight="1">
      <x:c r="A62" t="str">
        <x:v>TX-26-0006</x:v>
      </x:c>
      <x:c r="B62" t="str">
        <x:v>08/13/2026</x:v>
      </x:c>
      <x:c r="C62" t="str">
        <x:v>Eastgate Equipment</x:v>
      </x:c>
      <x:c r="D62" t="str">
        <x:v>135.70</x:v>
      </x:c>
      <x:c r="E62" t="str">
        <x:v>USD</x:v>
      </x:c>
      <x:c r="F62" t="str">
        <x:v>SALES</x:v>
      </x:c>
      <x:c r="G62" t="str">
        <x:v>INV-0025</x:v>
      </x:c>
      <x:c r="H62" t="str">
        <x:f>IFERROR(_xlfn.XLOOKUP(UPPER(TRIM(C62)),LOOKUPS!$A$5:$A$12,LOOKUPS!$B$5:$B$12,""),"")</x:f>
        <x:v>Eastgate Equipment</x:v>
      </x:c>
      <x:c r="I62" s="40" t="n">
        <x:f>IFERROR(IF(MID(TRIM(B62),5,1)="-",DATE(VALUE(LEFT(TRIM(B62),4)),VALUE(MID(TRIM(B62),6,2)),VALUE(RIGHT(TRIM(B62),2))),DATE(VALUE(RIGHT(TRIM(B62),4)),VALUE(LEFT(TRIM(B62),2)),VALUE(MID(TRIM(B62),4,2)))),"")</x:f>
        <x:v>46247</x:v>
      </x:c>
      <x:c r="J62" t="str">
        <x:f>IF(I62="","REVIEW",IF(MID(TRIM(B62),5,1)="-",IF(TEXT(I62,"yyyy-mm-dd")=TRIM(B62),"OK","REVIEW"),IF(TEXT(I62,"mm/dd/yyyy")=TRIM(B62),"OK","REVIEW")))</x:f>
        <x:v>OK</x:v>
      </x:c>
      <x:c r="K62" s="42" t="n">
        <x:f>IFERROR(IF(LEFT(TRIM(D62),1)="(",-_xlfn.NUMBERVALUE(MID(IF(ISNUMBER(SEARCH("$",TRIM(D62))),SUBSTITUTE(TRIM(D62),"$",""),TRIM(D62)),2,LEN(IF(ISNUMBER(SEARCH("$",TRIM(D62))),SUBSTITUTE(TRIM(D62),"$",""),TRIM(D62)))-2),".",","),_xlfn.NUMBERVALUE(IF(ISNUMBER(SEARCH("$",TRIM(D62))),SUBSTITUTE(TRIM(D62),"$",""),TRIM(D62)),".",",")),"")</x:f>
        <x:v>135.7</x:v>
      </x:c>
      <x:c r="L62" t="str">
        <x:f>IF(ISNUMBER(K62),"OK","REVIEW")</x:f>
        <x:v>OK</x:v>
      </x:c>
      <x:c r="M62" t="str">
        <x:f>UPPER(TRIM(E62))</x:f>
        <x:v>USD</x:v>
      </x:c>
      <x:c r="N62" t="str">
        <x:f>UPPER(TRIM(F62))</x:f>
        <x:v>SALES</x:v>
      </x:c>
      <x:c r="O62" t="str">
        <x:f>A62&amp;"|"&amp;B62&amp;"|"&amp;C62&amp;"|"&amp;D62&amp;"|"&amp;E62&amp;"|"&amp;F62&amp;"|"&amp;G62</x:f>
        <x:v>TX-26-0006|08/13/2026|Eastgate Equipment|135.70|USD|SALES|INV-0025</x:v>
      </x:c>
      <x:c r="P62" t="str">
        <x:f>IF(COUNTIF($A$5:$A$72,A62)=1,"UNIQUE",IF(COUNTIFS($A$5:$A$72,A62,$O$5:$O$72,O62)=COUNTIF($A$5:$A$72,A62),IF(COUNTIF($A$5:A62,A62)=1,"KEEP FIRST","EXCLUDE COPY"),"REVIEW ID"))</x:f>
        <x:v>UNIQUE</x:v>
      </x:c>
      <x:c r="Q62" t="str">
        <x:f>IF(P62="EXCLUDE COPY","EXCLUDE COPY",IF(P62="REVIEW ID","REVIEW ID",IF(J62&lt;&gt;"OK","REVIEW DATE",IF(L62&lt;&gt;"OK","REVIEW AMOUNT",IF(H62="","REVIEW VENDOR",IF(M62&lt;&gt;"USD","REVIEW CURRENCY",IF(COUNTIF(LOOKUPS!$D$5:$D$9,N62)=0,"REVIEW CENTER","READY")))))))</x:f>
        <x:v>READY</x:v>
      </x:c>
    </x:row>
    <x:row r="63" ht="20" customHeight="1">
      <x:c r="A63" t="str">
        <x:v>TX-26-0047</x:v>
      </x:c>
      <x:c r="B63" t="str">
        <x:v>2026-08-18</x:v>
      </x:c>
      <x:c r="C63" t="str">
        <x:v> BLUEPEAK MARKETING </x:v>
      </x:c>
      <x:c r="D63" t="str">
        <x:v>1,945.16</x:v>
      </x:c>
      <x:c r="E63" t="str">
        <x:v>USD</x:v>
      </x:c>
      <x:c r="F63" t="str">
        <x:v>MKT</x:v>
      </x:c>
      <x:c r="G63" t="str">
        <x:v>INV-0199</x:v>
      </x:c>
      <x:c r="H63" t="str">
        <x:f>IFERROR(_xlfn.XLOOKUP(UPPER(TRIM(C63)),LOOKUPS!$A$5:$A$12,LOOKUPS!$B$5:$B$12,""),"")</x:f>
        <x:v>Bluepeak Marketing</x:v>
      </x:c>
      <x:c r="I63" s="40" t="n">
        <x:f>IFERROR(IF(MID(TRIM(B63),5,1)="-",DATE(VALUE(LEFT(TRIM(B63),4)),VALUE(MID(TRIM(B63),6,2)),VALUE(RIGHT(TRIM(B63),2))),DATE(VALUE(RIGHT(TRIM(B63),4)),VALUE(LEFT(TRIM(B63),2)),VALUE(MID(TRIM(B63),4,2)))),"")</x:f>
        <x:v>46252</x:v>
      </x:c>
      <x:c r="J63" t="str">
        <x:f>IF(I63="","REVIEW",IF(MID(TRIM(B63),5,1)="-",IF(TEXT(I63,"yyyy-mm-dd")=TRIM(B63),"OK","REVIEW"),IF(TEXT(I63,"mm/dd/yyyy")=TRIM(B63),"OK","REVIEW")))</x:f>
        <x:v>OK</x:v>
      </x:c>
      <x:c r="K63" s="42" t="n">
        <x:f>IFERROR(IF(LEFT(TRIM(D63),1)="(",-_xlfn.NUMBERVALUE(MID(IF(ISNUMBER(SEARCH("$",TRIM(D63))),SUBSTITUTE(TRIM(D63),"$",""),TRIM(D63)),2,LEN(IF(ISNUMBER(SEARCH("$",TRIM(D63))),SUBSTITUTE(TRIM(D63),"$",""),TRIM(D63)))-2),".",","),_xlfn.NUMBERVALUE(IF(ISNUMBER(SEARCH("$",TRIM(D63))),SUBSTITUTE(TRIM(D63),"$",""),TRIM(D63)),".",",")),"")</x:f>
        <x:v>1945.16</x:v>
      </x:c>
      <x:c r="L63" t="str">
        <x:f>IF(ISNUMBER(K63),"OK","REVIEW")</x:f>
        <x:v>OK</x:v>
      </x:c>
      <x:c r="M63" t="str">
        <x:f>UPPER(TRIM(E63))</x:f>
        <x:v>USD</x:v>
      </x:c>
      <x:c r="N63" t="str">
        <x:f>UPPER(TRIM(F63))</x:f>
        <x:v>MKT</x:v>
      </x:c>
      <x:c r="O63" t="str">
        <x:f>A63&amp;"|"&amp;B63&amp;"|"&amp;C63&amp;"|"&amp;D63&amp;"|"&amp;E63&amp;"|"&amp;F63&amp;"|"&amp;G63</x:f>
        <x:v>TX-26-0047|2026-08-18| BLUEPEAK MARKETING |1,945.16|USD|MKT|INV-0199</x:v>
      </x:c>
      <x:c r="P63" t="str">
        <x:f>IF(COUNTIF($A$5:$A$72,A63)=1,"UNIQUE",IF(COUNTIFS($A$5:$A$72,A63,$O$5:$O$72,O63)=COUNTIF($A$5:$A$72,A63),IF(COUNTIF($A$5:A63,A63)=1,"KEEP FIRST","EXCLUDE COPY"),"REVIEW ID"))</x:f>
        <x:v>UNIQUE</x:v>
      </x:c>
      <x:c r="Q63" t="str">
        <x:f>IF(P63="EXCLUDE COPY","EXCLUDE COPY",IF(P63="REVIEW ID","REVIEW ID",IF(J63&lt;&gt;"OK","REVIEW DATE",IF(L63&lt;&gt;"OK","REVIEW AMOUNT",IF(H63="","REVIEW VENDOR",IF(M63&lt;&gt;"USD","REVIEW CURRENCY",IF(COUNTIF(LOOKUPS!$D$5:$D$9,N63)=0,"REVIEW CENTER","READY")))))))</x:f>
        <x:v>READY</x:v>
      </x:c>
    </x:row>
    <x:row r="64" ht="20" customHeight="1">
      <x:c r="A64" t="str">
        <x:v>TX-26-0048</x:v>
      </x:c>
      <x:c r="B64" t="str">
        <x:v>08/31/2026</x:v>
      </x:c>
      <x:c r="C64" t="str">
        <x:v>CITYLINE TELECOM</x:v>
      </x:c>
      <x:c r="D64" t="str">
        <x:v>$523.62</x:v>
      </x:c>
      <x:c r="E64" t="str">
        <x:v>USD</x:v>
      </x:c>
      <x:c r="F64" t="str">
        <x:v>MKT</x:v>
      </x:c>
      <x:c r="G64" t="str">
        <x:v>INV-0204</x:v>
      </x:c>
      <x:c r="H64" t="str">
        <x:f>IFERROR(_xlfn.XLOOKUP(UPPER(TRIM(C64)),LOOKUPS!$A$5:$A$12,LOOKUPS!$B$5:$B$12,""),"")</x:f>
        <x:v>Cityline Telecom</x:v>
      </x:c>
      <x:c r="I64" s="40" t="n">
        <x:f>IFERROR(IF(MID(TRIM(B64),5,1)="-",DATE(VALUE(LEFT(TRIM(B64),4)),VALUE(MID(TRIM(B64),6,2)),VALUE(RIGHT(TRIM(B64),2))),DATE(VALUE(RIGHT(TRIM(B64),4)),VALUE(LEFT(TRIM(B64),2)),VALUE(MID(TRIM(B64),4,2)))),"")</x:f>
        <x:v>46265</x:v>
      </x:c>
      <x:c r="J64" t="str">
        <x:f>IF(I64="","REVIEW",IF(MID(TRIM(B64),5,1)="-",IF(TEXT(I64,"yyyy-mm-dd")=TRIM(B64),"OK","REVIEW"),IF(TEXT(I64,"mm/dd/yyyy")=TRIM(B64),"OK","REVIEW")))</x:f>
        <x:v>OK</x:v>
      </x:c>
      <x:c r="K64" s="42" t="n">
        <x:f>IFERROR(IF(LEFT(TRIM(D64),1)="(",-_xlfn.NUMBERVALUE(MID(IF(ISNUMBER(SEARCH("$",TRIM(D64))),SUBSTITUTE(TRIM(D64),"$",""),TRIM(D64)),2,LEN(IF(ISNUMBER(SEARCH("$",TRIM(D64))),SUBSTITUTE(TRIM(D64),"$",""),TRIM(D64)))-2),".",","),_xlfn.NUMBERVALUE(IF(ISNUMBER(SEARCH("$",TRIM(D64))),SUBSTITUTE(TRIM(D64),"$",""),TRIM(D64)),".",",")),"")</x:f>
        <x:v>523.62</x:v>
      </x:c>
      <x:c r="L64" t="str">
        <x:f>IF(ISNUMBER(K64),"OK","REVIEW")</x:f>
        <x:v>OK</x:v>
      </x:c>
      <x:c r="M64" t="str">
        <x:f>UPPER(TRIM(E64))</x:f>
        <x:v>USD</x:v>
      </x:c>
      <x:c r="N64" t="str">
        <x:f>UPPER(TRIM(F64))</x:f>
        <x:v>MKT</x:v>
      </x:c>
      <x:c r="O64" t="str">
        <x:f>A64&amp;"|"&amp;B64&amp;"|"&amp;C64&amp;"|"&amp;D64&amp;"|"&amp;E64&amp;"|"&amp;F64&amp;"|"&amp;G64</x:f>
        <x:v>TX-26-0048|08/31/2026|CITYLINE TELECOM|$523.62|USD|MKT|INV-0204</x:v>
      </x:c>
      <x:c r="P64" t="str">
        <x:f>IF(COUNTIF($A$5:$A$72,A64)=1,"UNIQUE",IF(COUNTIFS($A$5:$A$72,A64,$O$5:$O$72,O64)=COUNTIF($A$5:$A$72,A64),IF(COUNTIF($A$5:A64,A64)=1,"KEEP FIRST","EXCLUDE COPY"),"REVIEW ID"))</x:f>
        <x:v>UNIQUE</x:v>
      </x:c>
      <x:c r="Q64" t="str">
        <x:f>IF(P64="EXCLUDE COPY","EXCLUDE COPY",IF(P64="REVIEW ID","REVIEW ID",IF(J64&lt;&gt;"OK","REVIEW DATE",IF(L64&lt;&gt;"OK","REVIEW AMOUNT",IF(H64="","REVIEW VENDOR",IF(M64&lt;&gt;"USD","REVIEW CURRENCY",IF(COUNTIF(LOOKUPS!$D$5:$D$9,N64)=0,"REVIEW CENTER","READY")))))))</x:f>
        <x:v>READY</x:v>
      </x:c>
    </x:row>
    <x:row r="65" ht="20" customHeight="1">
      <x:c r="A65" t="str">
        <x:v>TX-26-0024</x:v>
      </x:c>
      <x:c r="B65" t="str">
        <x:v>08/17/2026</x:v>
      </x:c>
      <x:c r="C65" t="str">
        <x:v>Cityline Telecom</x:v>
      </x:c>
      <x:c r="D65" t="str">
        <x:v>$253.69</x:v>
      </x:c>
      <x:c r="E65" t="str">
        <x:v>EUR</x:v>
      </x:c>
      <x:c r="F65" t="str">
        <x:v>SALES</x:v>
      </x:c>
      <x:c r="G65" t="str">
        <x:v>INV-0102</x:v>
      </x:c>
      <x:c r="H65" t="str">
        <x:f>IFERROR(_xlfn.XLOOKUP(UPPER(TRIM(C65)),LOOKUPS!$A$5:$A$12,LOOKUPS!$B$5:$B$12,""),"")</x:f>
        <x:v>Cityline Telecom</x:v>
      </x:c>
      <x:c r="I65" s="40" t="n">
        <x:f>IFERROR(IF(MID(TRIM(B65),5,1)="-",DATE(VALUE(LEFT(TRIM(B65),4)),VALUE(MID(TRIM(B65),6,2)),VALUE(RIGHT(TRIM(B65),2))),DATE(VALUE(RIGHT(TRIM(B65),4)),VALUE(LEFT(TRIM(B65),2)),VALUE(MID(TRIM(B65),4,2)))),"")</x:f>
        <x:v>46251</x:v>
      </x:c>
      <x:c r="J65" t="str">
        <x:f>IF(I65="","REVIEW",IF(MID(TRIM(B65),5,1)="-",IF(TEXT(I65,"yyyy-mm-dd")=TRIM(B65),"OK","REVIEW"),IF(TEXT(I65,"mm/dd/yyyy")=TRIM(B65),"OK","REVIEW")))</x:f>
        <x:v>OK</x:v>
      </x:c>
      <x:c r="K65" s="42" t="n">
        <x:f>IFERROR(IF(LEFT(TRIM(D65),1)="(",-_xlfn.NUMBERVALUE(MID(IF(ISNUMBER(SEARCH("$",TRIM(D65))),SUBSTITUTE(TRIM(D65),"$",""),TRIM(D65)),2,LEN(IF(ISNUMBER(SEARCH("$",TRIM(D65))),SUBSTITUTE(TRIM(D65),"$",""),TRIM(D65)))-2),".",","),_xlfn.NUMBERVALUE(IF(ISNUMBER(SEARCH("$",TRIM(D65))),SUBSTITUTE(TRIM(D65),"$",""),TRIM(D65)),".",",")),"")</x:f>
        <x:v>253.69</x:v>
      </x:c>
      <x:c r="L65" t="str">
        <x:f>IF(ISNUMBER(K65),"OK","REVIEW")</x:f>
        <x:v>OK</x:v>
      </x:c>
      <x:c r="M65" t="str">
        <x:f>UPPER(TRIM(E65))</x:f>
        <x:v>EUR</x:v>
      </x:c>
      <x:c r="N65" t="str">
        <x:f>UPPER(TRIM(F65))</x:f>
        <x:v>SALES</x:v>
      </x:c>
      <x:c r="O65" t="str">
        <x:f>A65&amp;"|"&amp;B65&amp;"|"&amp;C65&amp;"|"&amp;D65&amp;"|"&amp;E65&amp;"|"&amp;F65&amp;"|"&amp;G65</x:f>
        <x:v>TX-26-0024|08/17/2026|Cityline Telecom|$253.69|EUR|SALES|INV-0102</x:v>
      </x:c>
      <x:c r="P65" t="str">
        <x:f>IF(COUNTIF($A$5:$A$72,A65)=1,"UNIQUE",IF(COUNTIFS($A$5:$A$72,A65,$O$5:$O$72,O65)=COUNTIF($A$5:$A$72,A65),IF(COUNTIF($A$5:A65,A65)=1,"KEEP FIRST","EXCLUDE COPY"),"REVIEW ID"))</x:f>
        <x:v>UNIQUE</x:v>
      </x:c>
      <x:c r="Q65" t="str">
        <x:f>IF(P65="EXCLUDE COPY","EXCLUDE COPY",IF(P65="REVIEW ID","REVIEW ID",IF(J65&lt;&gt;"OK","REVIEW DATE",IF(L65&lt;&gt;"OK","REVIEW AMOUNT",IF(H65="","REVIEW VENDOR",IF(M65&lt;&gt;"USD","REVIEW CURRENCY",IF(COUNTIF(LOOKUPS!$D$5:$D$9,N65)=0,"REVIEW CENTER","READY")))))))</x:f>
        <x:v>REVIEW CURRENCY</x:v>
      </x:c>
    </x:row>
    <x:row r="66" ht="20" customHeight="1">
      <x:c r="A66" t="str">
        <x:v>TX-26-0028</x:v>
      </x:c>
      <x:c r="B66" t="str">
        <x:v>2026-08-17</x:v>
      </x:c>
      <x:c r="C66" t="str">
        <x:v>eastgate equipment</x:v>
      </x:c>
      <x:c r="D66" t="str">
        <x:v>$1,346.56</x:v>
      </x:c>
      <x:c r="E66" t="str">
        <x:v>usd </x:v>
      </x:c>
      <x:c r="F66" t="str">
        <x:v>MKT</x:v>
      </x:c>
      <x:c r="G66" t="str">
        <x:v>INV-0119</x:v>
      </x:c>
      <x:c r="H66" t="str">
        <x:f>IFERROR(_xlfn.XLOOKUP(UPPER(TRIM(C66)),LOOKUPS!$A$5:$A$12,LOOKUPS!$B$5:$B$12,""),"")</x:f>
        <x:v>Eastgate Equipment</x:v>
      </x:c>
      <x:c r="I66" s="40" t="n">
        <x:f>IFERROR(IF(MID(TRIM(B66),5,1)="-",DATE(VALUE(LEFT(TRIM(B66),4)),VALUE(MID(TRIM(B66),6,2)),VALUE(RIGHT(TRIM(B66),2))),DATE(VALUE(RIGHT(TRIM(B66),4)),VALUE(LEFT(TRIM(B66),2)),VALUE(MID(TRIM(B66),4,2)))),"")</x:f>
        <x:v>46251</x:v>
      </x:c>
      <x:c r="J66" t="str">
        <x:f>IF(I66="","REVIEW",IF(MID(TRIM(B66),5,1)="-",IF(TEXT(I66,"yyyy-mm-dd")=TRIM(B66),"OK","REVIEW"),IF(TEXT(I66,"mm/dd/yyyy")=TRIM(B66),"OK","REVIEW")))</x:f>
        <x:v>OK</x:v>
      </x:c>
      <x:c r="K66" s="42" t="n">
        <x:f>IFERROR(IF(LEFT(TRIM(D66),1)="(",-_xlfn.NUMBERVALUE(MID(IF(ISNUMBER(SEARCH("$",TRIM(D66))),SUBSTITUTE(TRIM(D66),"$",""),TRIM(D66)),2,LEN(IF(ISNUMBER(SEARCH("$",TRIM(D66))),SUBSTITUTE(TRIM(D66),"$",""),TRIM(D66)))-2),".",","),_xlfn.NUMBERVALUE(IF(ISNUMBER(SEARCH("$",TRIM(D66))),SUBSTITUTE(TRIM(D66),"$",""),TRIM(D66)),".",",")),"")</x:f>
        <x:v>1346.56</x:v>
      </x:c>
      <x:c r="L66" t="str">
        <x:f>IF(ISNUMBER(K66),"OK","REVIEW")</x:f>
        <x:v>OK</x:v>
      </x:c>
      <x:c r="M66" t="str">
        <x:f>UPPER(TRIM(E66))</x:f>
        <x:v>USD</x:v>
      </x:c>
      <x:c r="N66" t="str">
        <x:f>UPPER(TRIM(F66))</x:f>
        <x:v>MKT</x:v>
      </x:c>
      <x:c r="O66" t="str">
        <x:f>A66&amp;"|"&amp;B66&amp;"|"&amp;C66&amp;"|"&amp;D66&amp;"|"&amp;E66&amp;"|"&amp;F66&amp;"|"&amp;G66</x:f>
        <x:v>TX-26-0028|2026-08-17|eastgate equipment|$1,346.56|usd |MKT|INV-0119</x:v>
      </x:c>
      <x:c r="P66" t="str">
        <x:f>IF(COUNTIF($A$5:$A$72,A66)=1,"UNIQUE",IF(COUNTIFS($A$5:$A$72,A66,$O$5:$O$72,O66)=COUNTIF($A$5:$A$72,A66),IF(COUNTIF($A$5:A66,A66)=1,"KEEP FIRST","EXCLUDE COPY"),"REVIEW ID"))</x:f>
        <x:v>UNIQUE</x:v>
      </x:c>
      <x:c r="Q66" t="str">
        <x:f>IF(P66="EXCLUDE COPY","EXCLUDE COPY",IF(P66="REVIEW ID","REVIEW ID",IF(J66&lt;&gt;"OK","REVIEW DATE",IF(L66&lt;&gt;"OK","REVIEW AMOUNT",IF(H66="","REVIEW VENDOR",IF(M66&lt;&gt;"USD","REVIEW CURRENCY",IF(COUNTIF(LOOKUPS!$D$5:$D$9,N66)=0,"REVIEW CENTER","READY")))))))</x:f>
        <x:v>READY</x:v>
      </x:c>
    </x:row>
    <x:row r="67" ht="20" customHeight="1">
      <x:c r="A67" t="str">
        <x:v>TX-26-0027</x:v>
      </x:c>
      <x:c r="B67" t="str">
        <x:v>09/22/2026</x:v>
      </x:c>
      <x:c r="C67" t="str">
        <x:v> BLUEPEAK MARKETING </x:v>
      </x:c>
      <x:c r="D67" t="str">
        <x:v>1,830.76</x:v>
      </x:c>
      <x:c r="E67" t="str">
        <x:v>USD</x:v>
      </x:c>
      <x:c r="F67" t="str">
        <x:v>SALES</x:v>
      </x:c>
      <x:c r="G67" t="str">
        <x:v>INV-0114</x:v>
      </x:c>
      <x:c r="H67" t="str">
        <x:f>IFERROR(_xlfn.XLOOKUP(UPPER(TRIM(C67)),LOOKUPS!$A$5:$A$12,LOOKUPS!$B$5:$B$12,""),"")</x:f>
        <x:v>Bluepeak Marketing</x:v>
      </x:c>
      <x:c r="I67" s="40" t="n">
        <x:f>IFERROR(IF(MID(TRIM(B67),5,1)="-",DATE(VALUE(LEFT(TRIM(B67),4)),VALUE(MID(TRIM(B67),6,2)),VALUE(RIGHT(TRIM(B67),2))),DATE(VALUE(RIGHT(TRIM(B67),4)),VALUE(LEFT(TRIM(B67),2)),VALUE(MID(TRIM(B67),4,2)))),"")</x:f>
        <x:v>46287</x:v>
      </x:c>
      <x:c r="J67" t="str">
        <x:f>IF(I67="","REVIEW",IF(MID(TRIM(B67),5,1)="-",IF(TEXT(I67,"yyyy-mm-dd")=TRIM(B67),"OK","REVIEW"),IF(TEXT(I67,"mm/dd/yyyy")=TRIM(B67),"OK","REVIEW")))</x:f>
        <x:v>OK</x:v>
      </x:c>
      <x:c r="K67" s="42" t="n">
        <x:f>IFERROR(IF(LEFT(TRIM(D67),1)="(",-_xlfn.NUMBERVALUE(MID(IF(ISNUMBER(SEARCH("$",TRIM(D67))),SUBSTITUTE(TRIM(D67),"$",""),TRIM(D67)),2,LEN(IF(ISNUMBER(SEARCH("$",TRIM(D67))),SUBSTITUTE(TRIM(D67),"$",""),TRIM(D67)))-2),".",","),_xlfn.NUMBERVALUE(IF(ISNUMBER(SEARCH("$",TRIM(D67))),SUBSTITUTE(TRIM(D67),"$",""),TRIM(D67)),".",",")),"")</x:f>
        <x:v>1830.76</x:v>
      </x:c>
      <x:c r="L67" t="str">
        <x:f>IF(ISNUMBER(K67),"OK","REVIEW")</x:f>
        <x:v>OK</x:v>
      </x:c>
      <x:c r="M67" t="str">
        <x:f>UPPER(TRIM(E67))</x:f>
        <x:v>USD</x:v>
      </x:c>
      <x:c r="N67" t="str">
        <x:f>UPPER(TRIM(F67))</x:f>
        <x:v>SALES</x:v>
      </x:c>
      <x:c r="O67" t="str">
        <x:f>A67&amp;"|"&amp;B67&amp;"|"&amp;C67&amp;"|"&amp;D67&amp;"|"&amp;E67&amp;"|"&amp;F67&amp;"|"&amp;G67</x:f>
        <x:v>TX-26-0027|09/22/2026| BLUEPEAK MARKETING |1,830.76|USD|SALES|INV-0114</x:v>
      </x:c>
      <x:c r="P67" t="str">
        <x:f>IF(COUNTIF($A$5:$A$72,A67)=1,"UNIQUE",IF(COUNTIFS($A$5:$A$72,A67,$O$5:$O$72,O67)=COUNTIF($A$5:$A$72,A67),IF(COUNTIF($A$5:A67,A67)=1,"KEEP FIRST","EXCLUDE COPY"),"REVIEW ID"))</x:f>
        <x:v>EXCLUDE COPY</x:v>
      </x:c>
      <x:c r="Q67" t="str">
        <x:f>IF(P67="EXCLUDE COPY","EXCLUDE COPY",IF(P67="REVIEW ID","REVIEW ID",IF(J67&lt;&gt;"OK","REVIEW DATE",IF(L67&lt;&gt;"OK","REVIEW AMOUNT",IF(H67="","REVIEW VENDOR",IF(M67&lt;&gt;"USD","REVIEW CURRENCY",IF(COUNTIF(LOOKUPS!$D$5:$D$9,N67)=0,"REVIEW CENTER","READY")))))))</x:f>
        <x:v>EXCLUDE COPY</x:v>
      </x:c>
    </x:row>
    <x:row r="68" ht="20" customHeight="1">
      <x:c r="A68" t="str">
        <x:v>TX-26-0038</x:v>
      </x:c>
      <x:c r="B68" t="str">
        <x:v>2026-09-28</x:v>
      </x:c>
      <x:c r="C68" t="str">
        <x:v> BLUEPEAK MARKETING </x:v>
      </x:c>
      <x:c r="D68" t="str">
        <x:v>719.02</x:v>
      </x:c>
      <x:c r="E68" t="str">
        <x:v>USD</x:v>
      </x:c>
      <x:c r="F68" t="str">
        <x:v>OPS</x:v>
      </x:c>
      <x:c r="G68" t="str">
        <x:v>INV-0161</x:v>
      </x:c>
      <x:c r="H68" t="str">
        <x:f>IFERROR(_xlfn.XLOOKUP(UPPER(TRIM(C68)),LOOKUPS!$A$5:$A$12,LOOKUPS!$B$5:$B$12,""),"")</x:f>
        <x:v>Bluepeak Marketing</x:v>
      </x:c>
      <x:c r="I68" s="40" t="n">
        <x:f>IFERROR(IF(MID(TRIM(B68),5,1)="-",DATE(VALUE(LEFT(TRIM(B68),4)),VALUE(MID(TRIM(B68),6,2)),VALUE(RIGHT(TRIM(B68),2))),DATE(VALUE(RIGHT(TRIM(B68),4)),VALUE(LEFT(TRIM(B68),2)),VALUE(MID(TRIM(B68),4,2)))),"")</x:f>
        <x:v>46293</x:v>
      </x:c>
      <x:c r="J68" t="str">
        <x:f>IF(I68="","REVIEW",IF(MID(TRIM(B68),5,1)="-",IF(TEXT(I68,"yyyy-mm-dd")=TRIM(B68),"OK","REVIEW"),IF(TEXT(I68,"mm/dd/yyyy")=TRIM(B68),"OK","REVIEW")))</x:f>
        <x:v>OK</x:v>
      </x:c>
      <x:c r="K68" s="42" t="n">
        <x:f>IFERROR(IF(LEFT(TRIM(D68),1)="(",-_xlfn.NUMBERVALUE(MID(IF(ISNUMBER(SEARCH("$",TRIM(D68))),SUBSTITUTE(TRIM(D68),"$",""),TRIM(D68)),2,LEN(IF(ISNUMBER(SEARCH("$",TRIM(D68))),SUBSTITUTE(TRIM(D68),"$",""),TRIM(D68)))-2),".",","),_xlfn.NUMBERVALUE(IF(ISNUMBER(SEARCH("$",TRIM(D68))),SUBSTITUTE(TRIM(D68),"$",""),TRIM(D68)),".",",")),"")</x:f>
        <x:v>719.02</x:v>
      </x:c>
      <x:c r="L68" t="str">
        <x:f>IF(ISNUMBER(K68),"OK","REVIEW")</x:f>
        <x:v>OK</x:v>
      </x:c>
      <x:c r="M68" t="str">
        <x:f>UPPER(TRIM(E68))</x:f>
        <x:v>USD</x:v>
      </x:c>
      <x:c r="N68" t="str">
        <x:f>UPPER(TRIM(F68))</x:f>
        <x:v>OPS</x:v>
      </x:c>
      <x:c r="O68" t="str">
        <x:f>A68&amp;"|"&amp;B68&amp;"|"&amp;C68&amp;"|"&amp;D68&amp;"|"&amp;E68&amp;"|"&amp;F68&amp;"|"&amp;G68</x:f>
        <x:v>TX-26-0038|2026-09-28| BLUEPEAK MARKETING |719.02|USD|OPS|INV-0161</x:v>
      </x:c>
      <x:c r="P68" t="str">
        <x:f>IF(COUNTIF($A$5:$A$72,A68)=1,"UNIQUE",IF(COUNTIFS($A$5:$A$72,A68,$O$5:$O$72,O68)=COUNTIF($A$5:$A$72,A68),IF(COUNTIF($A$5:A68,A68)=1,"KEEP FIRST","EXCLUDE COPY"),"REVIEW ID"))</x:f>
        <x:v>UNIQUE</x:v>
      </x:c>
      <x:c r="Q68" t="str">
        <x:f>IF(P68="EXCLUDE COPY","EXCLUDE COPY",IF(P68="REVIEW ID","REVIEW ID",IF(J68&lt;&gt;"OK","REVIEW DATE",IF(L68&lt;&gt;"OK","REVIEW AMOUNT",IF(H68="","REVIEW VENDOR",IF(M68&lt;&gt;"USD","REVIEW CURRENCY",IF(COUNTIF(LOOKUPS!$D$5:$D$9,N68)=0,"REVIEW CENTER","READY")))))))</x:f>
        <x:v>READY</x:v>
      </x:c>
    </x:row>
    <x:row r="69" ht="20" customHeight="1">
      <x:c r="A69" t="str">
        <x:v>TX-26-0051</x:v>
      </x:c>
      <x:c r="B69" t="str">
        <x:v>09/26/2026</x:v>
      </x:c>
      <x:c r="C69" t="str">
        <x:v> harbor cloud services </x:v>
      </x:c>
      <x:c r="D69" t="str">
        <x:v>794.61</x:v>
      </x:c>
      <x:c r="E69" t="str">
        <x:v>USD</x:v>
      </x:c>
      <x:c r="F69" t="str">
        <x:v>SALES</x:v>
      </x:c>
      <x:c r="G69" t="str">
        <x:v>INV-0216</x:v>
      </x:c>
      <x:c r="H69" t="str">
        <x:f>IFERROR(_xlfn.XLOOKUP(UPPER(TRIM(C69)),LOOKUPS!$A$5:$A$12,LOOKUPS!$B$5:$B$12,""),"")</x:f>
        <x:v>Harbor Cloud Services</x:v>
      </x:c>
      <x:c r="I69" s="40" t="n">
        <x:f>IFERROR(IF(MID(TRIM(B69),5,1)="-",DATE(VALUE(LEFT(TRIM(B69),4)),VALUE(MID(TRIM(B69),6,2)),VALUE(RIGHT(TRIM(B69),2))),DATE(VALUE(RIGHT(TRIM(B69),4)),VALUE(LEFT(TRIM(B69),2)),VALUE(MID(TRIM(B69),4,2)))),"")</x:f>
        <x:v>46291</x:v>
      </x:c>
      <x:c r="J69" t="str">
        <x:f>IF(I69="","REVIEW",IF(MID(TRIM(B69),5,1)="-",IF(TEXT(I69,"yyyy-mm-dd")=TRIM(B69),"OK","REVIEW"),IF(TEXT(I69,"mm/dd/yyyy")=TRIM(B69),"OK","REVIEW")))</x:f>
        <x:v>OK</x:v>
      </x:c>
      <x:c r="K69" s="42" t="n">
        <x:f>IFERROR(IF(LEFT(TRIM(D69),1)="(",-_xlfn.NUMBERVALUE(MID(IF(ISNUMBER(SEARCH("$",TRIM(D69))),SUBSTITUTE(TRIM(D69),"$",""),TRIM(D69)),2,LEN(IF(ISNUMBER(SEARCH("$",TRIM(D69))),SUBSTITUTE(TRIM(D69),"$",""),TRIM(D69)))-2),".",","),_xlfn.NUMBERVALUE(IF(ISNUMBER(SEARCH("$",TRIM(D69))),SUBSTITUTE(TRIM(D69),"$",""),TRIM(D69)),".",",")),"")</x:f>
        <x:v>794.61</x:v>
      </x:c>
      <x:c r="L69" t="str">
        <x:f>IF(ISNUMBER(K69),"OK","REVIEW")</x:f>
        <x:v>OK</x:v>
      </x:c>
      <x:c r="M69" t="str">
        <x:f>UPPER(TRIM(E69))</x:f>
        <x:v>USD</x:v>
      </x:c>
      <x:c r="N69" t="str">
        <x:f>UPPER(TRIM(F69))</x:f>
        <x:v>SALES</x:v>
      </x:c>
      <x:c r="O69" t="str">
        <x:f>A69&amp;"|"&amp;B69&amp;"|"&amp;C69&amp;"|"&amp;D69&amp;"|"&amp;E69&amp;"|"&amp;F69&amp;"|"&amp;G69</x:f>
        <x:v>TX-26-0051|09/26/2026| harbor cloud services |794.61|USD|SALES|INV-0216</x:v>
      </x:c>
      <x:c r="P69" t="str">
        <x:f>IF(COUNTIF($A$5:$A$72,A69)=1,"UNIQUE",IF(COUNTIFS($A$5:$A$72,A69,$O$5:$O$72,O69)=COUNTIF($A$5:$A$72,A69),IF(COUNTIF($A$5:A69,A69)=1,"KEEP FIRST","EXCLUDE COPY"),"REVIEW ID"))</x:f>
        <x:v>UNIQUE</x:v>
      </x:c>
      <x:c r="Q69" t="str">
        <x:f>IF(P69="EXCLUDE COPY","EXCLUDE COPY",IF(P69="REVIEW ID","REVIEW ID",IF(J69&lt;&gt;"OK","REVIEW DATE",IF(L69&lt;&gt;"OK","REVIEW AMOUNT",IF(H69="","REVIEW VENDOR",IF(M69&lt;&gt;"USD","REVIEW CURRENCY",IF(COUNTIF(LOOKUPS!$D$5:$D$9,N69)=0,"REVIEW CENTER","READY")))))))</x:f>
        <x:v>READY</x:v>
      </x:c>
    </x:row>
    <x:row r="70" ht="20" customHeight="1">
      <x:c r="A70" t="str">
        <x:v>TX-26-0050</x:v>
      </x:c>
      <x:c r="B70" t="str">
        <x:v>2026-09-07</x:v>
      </x:c>
      <x:c r="C70" t="str">
        <x:v> BLUEPEAK MARKETING </x:v>
      </x:c>
      <x:c r="D70" t="str">
        <x:v>867.33</x:v>
      </x:c>
      <x:c r="E70" t="str">
        <x:v>USD</x:v>
      </x:c>
      <x:c r="F70" t="str">
        <x:v>IT</x:v>
      </x:c>
      <x:c r="G70" t="str">
        <x:v>INV-0212</x:v>
      </x:c>
      <x:c r="H70" t="str">
        <x:f>IFERROR(_xlfn.XLOOKUP(UPPER(TRIM(C70)),LOOKUPS!$A$5:$A$12,LOOKUPS!$B$5:$B$12,""),"")</x:f>
        <x:v>Bluepeak Marketing</x:v>
      </x:c>
      <x:c r="I70" s="40" t="n">
        <x:f>IFERROR(IF(MID(TRIM(B70),5,1)="-",DATE(VALUE(LEFT(TRIM(B70),4)),VALUE(MID(TRIM(B70),6,2)),VALUE(RIGHT(TRIM(B70),2))),DATE(VALUE(RIGHT(TRIM(B70),4)),VALUE(LEFT(TRIM(B70),2)),VALUE(MID(TRIM(B70),4,2)))),"")</x:f>
        <x:v>46272</x:v>
      </x:c>
      <x:c r="J70" t="str">
        <x:f>IF(I70="","REVIEW",IF(MID(TRIM(B70),5,1)="-",IF(TEXT(I70,"yyyy-mm-dd")=TRIM(B70),"OK","REVIEW"),IF(TEXT(I70,"mm/dd/yyyy")=TRIM(B70),"OK","REVIEW")))</x:f>
        <x:v>OK</x:v>
      </x:c>
      <x:c r="K70" s="42" t="n">
        <x:f>IFERROR(IF(LEFT(TRIM(D70),1)="(",-_xlfn.NUMBERVALUE(MID(IF(ISNUMBER(SEARCH("$",TRIM(D70))),SUBSTITUTE(TRIM(D70),"$",""),TRIM(D70)),2,LEN(IF(ISNUMBER(SEARCH("$",TRIM(D70))),SUBSTITUTE(TRIM(D70),"$",""),TRIM(D70)))-2),".",","),_xlfn.NUMBERVALUE(IF(ISNUMBER(SEARCH("$",TRIM(D70))),SUBSTITUTE(TRIM(D70),"$",""),TRIM(D70)),".",",")),"")</x:f>
        <x:v>867.33</x:v>
      </x:c>
      <x:c r="L70" t="str">
        <x:f>IF(ISNUMBER(K70),"OK","REVIEW")</x:f>
        <x:v>OK</x:v>
      </x:c>
      <x:c r="M70" t="str">
        <x:f>UPPER(TRIM(E70))</x:f>
        <x:v>USD</x:v>
      </x:c>
      <x:c r="N70" t="str">
        <x:f>UPPER(TRIM(F70))</x:f>
        <x:v>IT</x:v>
      </x:c>
      <x:c r="O70" t="str">
        <x:f>A70&amp;"|"&amp;B70&amp;"|"&amp;C70&amp;"|"&amp;D70&amp;"|"&amp;E70&amp;"|"&amp;F70&amp;"|"&amp;G70</x:f>
        <x:v>TX-26-0050|2026-09-07| BLUEPEAK MARKETING |867.33|USD|IT|INV-0212</x:v>
      </x:c>
      <x:c r="P70" t="str">
        <x:f>IF(COUNTIF($A$5:$A$72,A70)=1,"UNIQUE",IF(COUNTIFS($A$5:$A$72,A70,$O$5:$O$72,O70)=COUNTIF($A$5:$A$72,A70),IF(COUNTIF($A$5:A70,A70)=1,"KEEP FIRST","EXCLUDE COPY"),"REVIEW ID"))</x:f>
        <x:v>REVIEW ID</x:v>
      </x:c>
      <x:c r="Q70" t="str">
        <x:f>IF(P70="EXCLUDE COPY","EXCLUDE COPY",IF(P70="REVIEW ID","REVIEW ID",IF(J70&lt;&gt;"OK","REVIEW DATE",IF(L70&lt;&gt;"OK","REVIEW AMOUNT",IF(H70="","REVIEW VENDOR",IF(M70&lt;&gt;"USD","REVIEW CURRENCY",IF(COUNTIF(LOOKUPS!$D$5:$D$9,N70)=0,"REVIEW CENTER","READY")))))))</x:f>
        <x:v>REVIEW ID</x:v>
      </x:c>
    </x:row>
    <x:row r="71" ht="20" customHeight="1">
      <x:c r="A71" t="str">
        <x:v>TX-26-0023</x:v>
      </x:c>
      <x:c r="B71" t="str">
        <x:v>2026-09-07</x:v>
      </x:c>
      <x:c r="C71" t="str">
        <x:v> NORTHSTAR OFFICE SUPPLIES </x:v>
      </x:c>
      <x:c r="D71" t="str">
        <x:v>1,748.20</x:v>
      </x:c>
      <x:c r="E71" t="str">
        <x:v>USD</x:v>
      </x:c>
      <x:c r="F71" t="str">
        <x:v>IT</x:v>
      </x:c>
      <x:c r="G71" t="str">
        <x:v>INV-0097</x:v>
      </x:c>
      <x:c r="H71" t="str">
        <x:f>IFERROR(_xlfn.XLOOKUP(UPPER(TRIM(C71)),LOOKUPS!$A$5:$A$12,LOOKUPS!$B$5:$B$12,""),"")</x:f>
        <x:v>Northstar Office Supplies</x:v>
      </x:c>
      <x:c r="I71" s="40" t="n">
        <x:f>IFERROR(IF(MID(TRIM(B71),5,1)="-",DATE(VALUE(LEFT(TRIM(B71),4)),VALUE(MID(TRIM(B71),6,2)),VALUE(RIGHT(TRIM(B71),2))),DATE(VALUE(RIGHT(TRIM(B71),4)),VALUE(LEFT(TRIM(B71),2)),VALUE(MID(TRIM(B71),4,2)))),"")</x:f>
        <x:v>46272</x:v>
      </x:c>
      <x:c r="J71" t="str">
        <x:f>IF(I71="","REVIEW",IF(MID(TRIM(B71),5,1)="-",IF(TEXT(I71,"yyyy-mm-dd")=TRIM(B71),"OK","REVIEW"),IF(TEXT(I71,"mm/dd/yyyy")=TRIM(B71),"OK","REVIEW")))</x:f>
        <x:v>OK</x:v>
      </x:c>
      <x:c r="K71" s="42" t="n">
        <x:f>IFERROR(IF(LEFT(TRIM(D71),1)="(",-_xlfn.NUMBERVALUE(MID(IF(ISNUMBER(SEARCH("$",TRIM(D71))),SUBSTITUTE(TRIM(D71),"$",""),TRIM(D71)),2,LEN(IF(ISNUMBER(SEARCH("$",TRIM(D71))),SUBSTITUTE(TRIM(D71),"$",""),TRIM(D71)))-2),".",","),_xlfn.NUMBERVALUE(IF(ISNUMBER(SEARCH("$",TRIM(D71))),SUBSTITUTE(TRIM(D71),"$",""),TRIM(D71)),".",",")),"")</x:f>
        <x:v>1748.2</x:v>
      </x:c>
      <x:c r="L71" t="str">
        <x:f>IF(ISNUMBER(K71),"OK","REVIEW")</x:f>
        <x:v>OK</x:v>
      </x:c>
      <x:c r="M71" t="str">
        <x:f>UPPER(TRIM(E71))</x:f>
        <x:v>USD</x:v>
      </x:c>
      <x:c r="N71" t="str">
        <x:f>UPPER(TRIM(F71))</x:f>
        <x:v>IT</x:v>
      </x:c>
      <x:c r="O71" t="str">
        <x:f>A71&amp;"|"&amp;B71&amp;"|"&amp;C71&amp;"|"&amp;D71&amp;"|"&amp;E71&amp;"|"&amp;F71&amp;"|"&amp;G71</x:f>
        <x:v>TX-26-0023|2026-09-07| NORTHSTAR OFFICE SUPPLIES |1,748.20|USD|IT|INV-0097</x:v>
      </x:c>
      <x:c r="P71" t="str">
        <x:f>IF(COUNTIF($A$5:$A$72,A71)=1,"UNIQUE",IF(COUNTIFS($A$5:$A$72,A71,$O$5:$O$72,O71)=COUNTIF($A$5:$A$72,A71),IF(COUNTIF($A$5:A71,A71)=1,"KEEP FIRST","EXCLUDE COPY"),"REVIEW ID"))</x:f>
        <x:v>UNIQUE</x:v>
      </x:c>
      <x:c r="Q71" t="str">
        <x:f>IF(P71="EXCLUDE COPY","EXCLUDE COPY",IF(P71="REVIEW ID","REVIEW ID",IF(J71&lt;&gt;"OK","REVIEW DATE",IF(L71&lt;&gt;"OK","REVIEW AMOUNT",IF(H71="","REVIEW VENDOR",IF(M71&lt;&gt;"USD","REVIEW CURRENCY",IF(COUNTIF(LOOKUPS!$D$5:$D$9,N71)=0,"REVIEW CENTER","READY")))))))</x:f>
        <x:v>READY</x:v>
      </x:c>
    </x:row>
    <x:row r="72" ht="20" customHeight="1">
      <x:c r="A72" t="str">
        <x:v>TX-26-0052</x:v>
      </x:c>
      <x:c r="B72" t="str">
        <x:v>2026-09-05</x:v>
      </x:c>
      <x:c r="C72" t="str">
        <x:v>metro travel </x:v>
      </x:c>
      <x:c r="D72" t="str">
        <x:v>$1,603.77</x:v>
      </x:c>
      <x:c r="E72" t="str">
        <x:v>USD</x:v>
      </x:c>
      <x:c r="F72" t="str">
        <x:v>SALES</x:v>
      </x:c>
      <x:c r="G72" t="str">
        <x:v>INV-0221</x:v>
      </x:c>
      <x:c r="H72" t="str">
        <x:f>IFERROR(_xlfn.XLOOKUP(UPPER(TRIM(C72)),LOOKUPS!$A$5:$A$12,LOOKUPS!$B$5:$B$12,""),"")</x:f>
        <x:v>Metro Travel</x:v>
      </x:c>
      <x:c r="I72" s="40" t="n">
        <x:f>IFERROR(IF(MID(TRIM(B72),5,1)="-",DATE(VALUE(LEFT(TRIM(B72),4)),VALUE(MID(TRIM(B72),6,2)),VALUE(RIGHT(TRIM(B72),2))),DATE(VALUE(RIGHT(TRIM(B72),4)),VALUE(LEFT(TRIM(B72),2)),VALUE(MID(TRIM(B72),4,2)))),"")</x:f>
        <x:v>46270</x:v>
      </x:c>
      <x:c r="J72" t="str">
        <x:f>IF(I72="","REVIEW",IF(MID(TRIM(B72),5,1)="-",IF(TEXT(I72,"yyyy-mm-dd")=TRIM(B72),"OK","REVIEW"),IF(TEXT(I72,"mm/dd/yyyy")=TRIM(B72),"OK","REVIEW")))</x:f>
        <x:v>OK</x:v>
      </x:c>
      <x:c r="K72" s="42" t="n">
        <x:f>IFERROR(IF(LEFT(TRIM(D72),1)="(",-_xlfn.NUMBERVALUE(MID(IF(ISNUMBER(SEARCH("$",TRIM(D72))),SUBSTITUTE(TRIM(D72),"$",""),TRIM(D72)),2,LEN(IF(ISNUMBER(SEARCH("$",TRIM(D72))),SUBSTITUTE(TRIM(D72),"$",""),TRIM(D72)))-2),".",","),_xlfn.NUMBERVALUE(IF(ISNUMBER(SEARCH("$",TRIM(D72))),SUBSTITUTE(TRIM(D72),"$",""),TRIM(D72)),".",",")),"")</x:f>
        <x:v>1603.77</x:v>
      </x:c>
      <x:c r="L72" t="str">
        <x:f>IF(ISNUMBER(K72),"OK","REVIEW")</x:f>
        <x:v>OK</x:v>
      </x:c>
      <x:c r="M72" t="str">
        <x:f>UPPER(TRIM(E72))</x:f>
        <x:v>USD</x:v>
      </x:c>
      <x:c r="N72" t="str">
        <x:f>UPPER(TRIM(F72))</x:f>
        <x:v>SALES</x:v>
      </x:c>
      <x:c r="O72" t="str">
        <x:f>A72&amp;"|"&amp;B72&amp;"|"&amp;C72&amp;"|"&amp;D72&amp;"|"&amp;E72&amp;"|"&amp;F72&amp;"|"&amp;G72</x:f>
        <x:v>TX-26-0052|2026-09-05|metro travel |$1,603.77|USD|SALES|INV-0221</x:v>
      </x:c>
      <x:c r="P72" t="str">
        <x:f>IF(COUNTIF($A$5:$A$72,A72)=1,"UNIQUE",IF(COUNTIFS($A$5:$A$72,A72,$O$5:$O$72,O72)=COUNTIF($A$5:$A$72,A72),IF(COUNTIF($A$5:A72,A72)=1,"KEEP FIRST","EXCLUDE COPY"),"REVIEW ID"))</x:f>
        <x:v>UNIQUE</x:v>
      </x:c>
      <x:c r="Q72" t="str">
        <x:f>IF(P72="EXCLUDE COPY","EXCLUDE COPY",IF(P72="REVIEW ID","REVIEW ID",IF(J72&lt;&gt;"OK","REVIEW DATE",IF(L72&lt;&gt;"OK","REVIEW AMOUNT",IF(H72="","REVIEW VENDOR",IF(M72&lt;&gt;"USD","REVIEW CURRENCY",IF(COUNTIF(LOOKUPS!$D$5:$D$9,N72)=0,"REVIEW CENTER","READY")))))))</x:f>
        <x:v>READY</x:v>
      </x:c>
    </x:row>
  </x:sheetData>
  <x:mergeCells>
    <x:mergeCell ref="A1:Q1"/>
    <x:mergeCell ref="A2:Q2"/>
  </x:mergeCells>
  <x:conditionalFormatting sqref="Q5:Q72">
    <x:cfRule type="expression" dxfId="0" priority="1">
      <x:formula>LEFT(Q5,6)="REVIEW"</x:formula>
    </x:cfRule>
    <x:cfRule type="expression" dxfId="1" priority="2">
      <x:formula>Q5="READY"</x:formula>
    </x:cfRule>
    <x:cfRule type="expression" dxfId="2" priority="3">
      <x:formula>Q5="EXCLUDE COPY"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35" hidden="0" customWidth="1"/>
    <x:col min="3" max="3" width="5" hidden="0" customWidth="1"/>
    <x:col min="4" max="4" width="25" hidden="0" customWidth="1"/>
  </x:cols>
  <x:sheetData>
    <x:row r="1" ht="32" customHeight="1">
      <x:c r="A1" s="4" t="str">
        <x:v>DATA QUALITY  |  CONTROL DASHBOARD</x:v>
      </x:c>
      <x:c r="B1" s="4"/>
      <x:c r="C1" s="4"/>
      <x:c r="D1" s="4"/>
      <x:c r="E1" s="4"/>
      <x:c r="F1" s="4"/>
    </x:row>
    <x:row r="2" ht="28" customHeight="1">
      <x:c r="A2" s="10" t="str">
        <x:v>A zero bridge is necessary but not sufficient. Every entry must be classified and review issues investigated.</x:v>
      </x:c>
      <x:c r="B2" s="10"/>
      <x:c r="C2" s="10"/>
      <x:c r="D2" s="10"/>
      <x:c r="E2" s="10"/>
      <x:c r="F2" s="10"/>
    </x:row>
    <x:row r="4" ht="31" customHeight="1">
      <x:c r="A4" s="27" t="str">
        <x:v>SOURCE AND CLASSIFICATION</x:v>
      </x:c>
      <x:c r="B4" s="27" t="str">
        <x:v>VALUE</x:v>
      </x:c>
    </x:row>
    <x:row r="5" ht="27" customHeight="1">
      <x:c r="A5" s="44" t="str">
        <x:v>Source rows</x:v>
      </x:c>
      <x:c r="B5" t="n">
        <x:f>COUNTA('RAW EXPORT'!$A$5:$A$72)</x:f>
        <x:v>68</x:v>
      </x:c>
    </x:row>
    <x:row r="6" ht="27" customHeight="1">
      <x:c r="A6" s="44" t="str">
        <x:v>Classified rows</x:v>
      </x:c>
      <x:c r="B6" t="n">
        <x:f>COUNTA(WORKING!$Q$5:$Q$72)</x:f>
        <x:v>68</x:v>
      </x:c>
    </x:row>
    <x:row r="7" ht="27" customHeight="1">
      <x:c r="A7" s="44" t="str">
        <x:v>Approved entries</x:v>
      </x:c>
      <x:c r="B7" t="n">
        <x:f>COUNTIF(WORKING!$Q$5:$Q$72,"READY")</x:f>
        <x:v>58</x:v>
      </x:c>
    </x:row>
    <x:row r="8" ht="27" customHeight="1">
      <x:c r="A8" s="44" t="str">
        <x:v>Exact duplicate copies excluded</x:v>
      </x:c>
      <x:c r="B8" t="n">
        <x:f>COUNTIF(WORKING!$Q$5:$Q$72,"EXCLUDE COPY")</x:f>
        <x:v>3</x:v>
      </x:c>
    </x:row>
    <x:row r="9" ht="27" customHeight="1">
      <x:c r="A9" s="44" t="str">
        <x:v>Items awaiting review</x:v>
      </x:c>
      <x:c r="B9" t="n">
        <x:f>COUNTIF(WORKING!$Q$5:$Q$72,"REVIEW ID")+COUNTIF(WORKING!$Q$5:$Q$72,"REVIEW DATE")+COUNTIF(WORKING!$Q$5:$Q$72,"REVIEW AMOUNT")+COUNTIF(WORKING!$Q$5:$Q$72,"REVIEW VENDOR")+COUNTIF(WORKING!$Q$5:$Q$72,"REVIEW CENTER")+COUNTIF(WORKING!$Q$5:$Q$72,"REVIEW CURRENCY")</x:f>
        <x:v>7</x:v>
      </x:c>
    </x:row>
    <x:row r="10" ht="27" customHeight="1">
      <x:c r="A10" s="44" t="str">
        <x:v>Unclassified rows</x:v>
      </x:c>
      <x:c r="B10" t="n">
        <x:f>B5-B6</x:f>
        <x:v>0</x:v>
      </x:c>
    </x:row>
    <x:row r="11" ht="27" customHeight="1">
      <x:c r="A11" s="45" t="str">
        <x:v>FINANCIAL BRIDGE — USD</x:v>
      </x:c>
      <x:c r="B11" s="27" t="str">
        <x:v>VALUE</x:v>
      </x:c>
    </x:row>
    <x:row r="12" ht="27" customHeight="1">
      <x:c r="A12" s="44" t="str">
        <x:v>Gross parsable USD from source</x:v>
      </x:c>
      <x:c r="B12" s="42" t="n">
        <x:f>SUMIFS(WORKING!$K$5:$K$72,WORKING!$M$5:$M$72,"USD",WORKING!$L$5:$L$72,"OK")</x:f>
        <x:v>64490.64</x:v>
      </x:c>
    </x:row>
    <x:row r="13" ht="27" customHeight="1">
      <x:c r="A13" s="44" t="str">
        <x:v>Less: exact duplicate copies</x:v>
      </x:c>
      <x:c r="B13" s="42" t="n">
        <x:f>SUMIFS(WORKING!$K$5:$K$72,WORKING!$Q$5:$Q$72,"EXCLUDE COPY",WORKING!$M$5:$M$72,"USD")</x:f>
        <x:v>2765.01</x:v>
      </x:c>
    </x:row>
    <x:row r="14" ht="27" customHeight="1">
      <x:c r="A14" s="44" t="str">
        <x:v>Less: USD entries under review</x:v>
      </x:c>
      <x:c r="B14" s="42" t="n">
        <x:f>SUMIFS(WORKING!$K$5:$K$72,WORKING!$Q$5:$Q$72,"REVIEW ID",WORKING!$M$5:$M$72,"USD")+SUMIFS(WORKING!$K$5:$K$72,WORKING!$Q$5:$Q$72,"REVIEW DATE",WORKING!$M$5:$M$72,"USD")+SUMIFS(WORKING!$K$5:$K$72,WORKING!$Q$5:$Q$72,"REVIEW AMOUNT",WORKING!$M$5:$M$72,"USD")+SUMIFS(WORKING!$K$5:$K$72,WORKING!$Q$5:$Q$72,"REVIEW VENDOR",WORKING!$M$5:$M$72,"USD")+SUMIFS(WORKING!$K$5:$K$72,WORKING!$Q$5:$Q$72,"REVIEW CENTER",WORKING!$M$5:$M$72,"USD")+SUMIFS(WORKING!$K$5:$K$72,WORKING!$Q$5:$Q$72,"REVIEW CURRENCY",WORKING!$M$5:$M$72,"USD")</x:f>
        <x:v>6899.26</x:v>
      </x:c>
    </x:row>
    <x:row r="15" ht="27" customHeight="1">
      <x:c r="A15" s="44" t="str">
        <x:v>Approved signed expense amount</x:v>
      </x:c>
      <x:c r="B15" s="42" t="n">
        <x:f>SUMIFS(WORKING!$K$5:$K$72,WORKING!$Q$5:$Q$72,"READY",WORKING!$M$5:$M$72,"USD")</x:f>
        <x:v>54826.369999999995</x:v>
      </x:c>
    </x:row>
    <x:row r="16" ht="27" customHeight="1">
      <x:c r="A16" s="44" t="str">
        <x:v>Unexplained bridge difference</x:v>
      </x:c>
      <x:c r="B16" s="42" t="n">
        <x:f>ROUND(B12-B13-B14-B15,2)</x:f>
        <x:v>0</x:v>
      </x:c>
    </x:row>
    <x:row r="17" ht="27" customHeight="1">
      <x:c r="A17" s="44" t="str">
        <x:v>Control outcome</x:v>
      </x:c>
      <x:c r="B17" t="str">
        <x:f>IF(B10&gt;0,"INCOMPLETE",IF(ABS(B16)&gt;0.009,"CHECK BRIDGE",IF(B9&gt;0,"RECONCILED - OPEN ISSUES","READY FOR REPORTING")))</x:f>
        <x:v>RECONCILED - OPEN ISSUES</x:v>
      </x:c>
    </x:row>
    <x:row r="19" ht="38" customHeight="1">
      <x:c r="A19" s="49" t="str">
        <x:v>Interpretation: pending exceptions stay out of the approved reporting population until evidence supports clearance.</x:v>
      </x:c>
      <x:c r="B19" s="49"/>
      <x:c r="C19" s="49"/>
      <x:c r="D19" s="49"/>
      <x:c r="E19" s="49"/>
      <x:c r="F19" s="49"/>
    </x:row>
  </x:sheetData>
  <x:mergeCells>
    <x:mergeCell ref="A1:F1"/>
    <x:mergeCell ref="A2:F2"/>
    <x:mergeCell ref="A19:F19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0" hidden="0" customWidth="1"/>
    <x:col min="3" max="3" width="21" hidden="0" customWidth="1"/>
    <x:col min="4" max="4" width="18" hidden="0" customWidth="1"/>
    <x:col min="5" max="5" width="17" hidden="0" customWidth="1"/>
    <x:col min="6" max="6" width="61" hidden="0" customWidth="1"/>
    <x:col min="7" max="7" width="44" hidden="0" customWidth="1"/>
  </x:cols>
  <x:sheetData>
    <x:row r="1" ht="32" customHeight="1">
      <x:c r="A1" s="4" t="str">
        <x:v>INVESTIGATION AND EXCLUSION REGISTER</x:v>
      </x:c>
      <x:c r="B1" s="4"/>
      <x:c r="C1" s="4"/>
      <x:c r="D1" s="4"/>
      <x:c r="E1" s="4"/>
      <x:c r="F1" s="4"/>
      <x:c r="G1" s="4"/>
    </x:row>
    <x:row r="2" ht="28" customHeight="1">
      <x:c r="A2" s="10" t="str">
        <x:v>A complete audit trail: record ID, outcome, impact, evidence to request, and final owner approval.</x:v>
      </x:c>
      <x:c r="B2" s="10"/>
      <x:c r="C2" s="10"/>
      <x:c r="D2" s="10"/>
      <x:c r="E2" s="10"/>
      <x:c r="F2" s="10"/>
      <x:c r="G2" s="10"/>
    </x:row>
    <x:row r="4" ht="31" customHeight="1">
      <x:c r="A4" s="27" t="str">
        <x:v>Excel row</x:v>
      </x:c>
      <x:c r="B4" s="27" t="str">
        <x:v>Entry ID</x:v>
      </x:c>
      <x:c r="C4" s="27" t="str">
        <x:v>Decision</x:v>
      </x:c>
      <x:c r="D4" s="27" t="str">
        <x:v>Raw amount</x:v>
      </x:c>
      <x:c r="E4" s="27" t="str">
        <x:v>USD parsed</x:v>
      </x:c>
      <x:c r="F4" s="27" t="str">
        <x:v>Investigation / explanation</x:v>
      </x:c>
      <x:c r="G4" s="27" t="str">
        <x:v>Next action</x:v>
      </x:c>
    </x:row>
    <x:row r="5" ht="44" customHeight="1">
      <x:c r="A5" t="n">
        <x:v>30</x:v>
      </x:c>
      <x:c r="B5" t="str">
        <x:v>TX-26-0004</x:v>
      </x:c>
      <x:c r="C5" t="str">
        <x:v>REVIEW DATE</x:v>
      </x:c>
      <x:c r="D5" t="str">
        <x:v>$1,632.00</x:v>
      </x:c>
      <x:c r="E5" s="42" t="n">
        <x:v>1632</x:v>
      </x:c>
      <x:c r="F5" s="20" t="str">
        <x:v>Confirm original posting date against source document.</x:v>
      </x:c>
      <x:c r="G5" s="20" t="str">
        <x:v>Impossible date in source; DATE() rollover alone is unsafe.</x:v>
      </x:c>
    </x:row>
    <x:row r="6" ht="44" customHeight="1">
      <x:c r="A6" t="n">
        <x:v>31</x:v>
      </x:c>
      <x:c r="B6" t="str">
        <x:v>TX-26-0014</x:v>
      </x:c>
      <x:c r="C6" t="str">
        <x:v>REVIEW AMOUNT</x:v>
      </x:c>
      <x:c r="D6" t="str">
        <x:v>amount missing</x:v>
      </x:c>
      <x:c r="E6" s="42"/>
      <x:c r="F6" s="20" t="str">
        <x:v>Obtain source amount and correct controlled entry.</x:v>
      </x:c>
      <x:c r="G6" s="20" t="str">
        <x:v>Non-numeric amount, cannot include in quantified bridge.</x:v>
      </x:c>
    </x:row>
    <x:row r="7" ht="44" customHeight="1">
      <x:c r="A7" t="n">
        <x:v>32</x:v>
      </x:c>
      <x:c r="B7" t="str">
        <x:v>TX-26-0034</x:v>
      </x:c>
      <x:c r="C7" t="str">
        <x:v>REVIEW VENDOR</x:v>
      </x:c>
      <x:c r="D7" t="str">
        <x:v>2,017.44</x:v>
      </x:c>
      <x:c r="E7" s="42" t="n">
        <x:v>2017.44</x:v>
      </x:c>
      <x:c r="F7" s="20" t="str">
        <x:v>Verify supplier identity and update approved master data.</x:v>
      </x:c>
      <x:c r="G7" s="20" t="str">
        <x:v>Vendor absent from approved mapping; do not guess.</x:v>
      </x:c>
    </x:row>
    <x:row r="8" ht="44" customHeight="1">
      <x:c r="A8" t="n">
        <x:v>36</x:v>
      </x:c>
      <x:c r="B8" t="str">
        <x:v>TX-26-0050</x:v>
      </x:c>
      <x:c r="C8" t="str">
        <x:v>REVIEW ID</x:v>
      </x:c>
      <x:c r="D8" t="str">
        <x:v>$987.65</x:v>
      </x:c>
      <x:c r="E8" s="42" t="n">
        <x:v>987.65</x:v>
      </x:c>
      <x:c r="F8" s="20" t="str">
        <x:v>Investigate at source; hold both records.</x:v>
      </x:c>
      <x:c r="G8" s="20" t="str">
        <x:v>Same entry ID appears with inconsistent content.</x:v>
      </x:c>
    </x:row>
    <x:row r="9" ht="44" customHeight="1">
      <x:c r="A9" t="n">
        <x:v>47</x:v>
      </x:c>
      <x:c r="B9" t="str">
        <x:v>TX-26-0044</x:v>
      </x:c>
      <x:c r="C9" t="str">
        <x:v>REVIEW CENTER</x:v>
      </x:c>
      <x:c r="D9" t="str">
        <x:v>$1,394.84</x:v>
      </x:c>
      <x:c r="E9" s="42" t="n">
        <x:v>1394.84</x:v>
      </x:c>
      <x:c r="F9" s="20" t="str">
        <x:v>Ask cost centre owner to correct code.</x:v>
      </x:c>
      <x:c r="G9" s="20" t="str">
        <x:v>Cost centre outside authorized list.</x:v>
      </x:c>
    </x:row>
    <x:row r="10" ht="44" customHeight="1">
      <x:c r="A10" t="n">
        <x:v>48</x:v>
      </x:c>
      <x:c r="B10" t="str">
        <x:v>TX-26-0018</x:v>
      </x:c>
      <x:c r="C10" t="str">
        <x:v>EXCLUDE COPY</x:v>
      </x:c>
      <x:c r="D10" t="str">
        <x:v>1,210.98</x:v>
      </x:c>
      <x:c r="E10" s="42" t="n">
        <x:v>1210.98</x:v>
      </x:c>
      <x:c r="F10" s="20" t="str">
        <x:v>Exclude duplicate copy from approved population.</x:v>
      </x:c>
      <x:c r="G10" s="20" t="str">
        <x:v>Exact repeated source record; retain first occurrence.</x:v>
      </x:c>
    </x:row>
    <x:row r="11" ht="44" customHeight="1">
      <x:c r="A11" t="n">
        <x:v>59</x:v>
      </x:c>
      <x:c r="B11" t="str">
        <x:v>TX-26-0008</x:v>
      </x:c>
      <x:c r="C11" t="str">
        <x:v>EXCLUDE COPY</x:v>
      </x:c>
      <x:c r="D11" t="str">
        <x:v>($276.73)</x:v>
      </x:c>
      <x:c r="E11" s="42" t="n">
        <x:v>-276.73</x:v>
      </x:c>
      <x:c r="F11" s="20" t="str">
        <x:v>Exclude duplicate copy from approved population.</x:v>
      </x:c>
      <x:c r="G11" s="20" t="str">
        <x:v>Exact repeated source record; retain first occurrence.</x:v>
      </x:c>
    </x:row>
    <x:row r="12" ht="44" customHeight="1">
      <x:c r="A12" t="n">
        <x:v>65</x:v>
      </x:c>
      <x:c r="B12" t="str">
        <x:v>TX-26-0024</x:v>
      </x:c>
      <x:c r="C12" t="str">
        <x:v>REVIEW CURRENCY</x:v>
      </x:c>
      <x:c r="D12" t="str">
        <x:v>$253.69</x:v>
      </x:c>
      <x:c r="E12" s="42"/>
      <x:c r="F12" s="20" t="str">
        <x:v>Obtain FX policy and process separately.</x:v>
      </x:c>
      <x:c r="G12" s="20" t="str">
        <x:v>EUR posting; no approved conversion / mixed-currency aggregation.</x:v>
      </x:c>
    </x:row>
    <x:row r="13" ht="44" customHeight="1">
      <x:c r="A13" t="n">
        <x:v>67</x:v>
      </x:c>
      <x:c r="B13" t="str">
        <x:v>TX-26-0027</x:v>
      </x:c>
      <x:c r="C13" t="str">
        <x:v>EXCLUDE COPY</x:v>
      </x:c>
      <x:c r="D13" t="str">
        <x:v>1,830.76</x:v>
      </x:c>
      <x:c r="E13" s="42" t="n">
        <x:v>1830.76</x:v>
      </x:c>
      <x:c r="F13" s="20" t="str">
        <x:v>Exclude duplicate copy from approved population.</x:v>
      </x:c>
      <x:c r="G13" s="20" t="str">
        <x:v>Exact repeated source record; retain first occurrence.</x:v>
      </x:c>
    </x:row>
    <x:row r="14" ht="44" customHeight="1">
      <x:c r="A14" t="n">
        <x:v>70</x:v>
      </x:c>
      <x:c r="B14" t="str">
        <x:v>TX-26-0050</x:v>
      </x:c>
      <x:c r="C14" t="str">
        <x:v>REVIEW ID</x:v>
      </x:c>
      <x:c r="D14" t="str">
        <x:v>867.33</x:v>
      </x:c>
      <x:c r="E14" s="42" t="n">
        <x:v>867.33</x:v>
      </x:c>
      <x:c r="F14" s="20" t="str">
        <x:v>Investigate at source; hold both records.</x:v>
      </x:c>
      <x:c r="G14" s="20" t="str">
        <x:v>Same entry ID appears with inconsistent content.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8" hidden="0" customWidth="1"/>
    <x:col min="3" max="3" width="68" hidden="0" customWidth="1"/>
    <x:col min="4" max="4" width="75" hidden="0" customWidth="1"/>
  </x:cols>
  <x:sheetData>
    <x:row r="1" ht="32" customHeight="1">
      <x:c r="A1" s="4" t="str">
        <x:v>FORMULA GUIDE  |  TECHNIQUES</x:v>
      </x:c>
      <x:c r="B1" s="4"/>
      <x:c r="C1" s="4"/>
      <x:c r="D1" s="4"/>
    </x:row>
    <x:row r="2" ht="28" customHeight="1">
      <x:c r="A2" s="10" t="str">
        <x:v>Use Excel 365. Formula separators shown for English/US Excel; local settings may use semicolons.</x:v>
      </x:c>
      <x:c r="B2" s="10"/>
      <x:c r="C2" s="10"/>
      <x:c r="D2" s="10"/>
    </x:row>
    <x:row r="4" ht="31" customHeight="1">
      <x:c r="A4" s="27" t="str">
        <x:v>Technique</x:v>
      </x:c>
      <x:c r="B4" s="27" t="str">
        <x:v>Function(s)</x:v>
      </x:c>
      <x:c r="C4" s="27" t="str">
        <x:v>Why it matters</x:v>
      </x:c>
      <x:c r="D4" s="27" t="str">
        <x:v>Caution</x:v>
      </x:c>
    </x:row>
    <x:row r="5" ht="51" customHeight="1">
      <x:c r="A5" s="52" t="str">
        <x:v>Normalize text</x:v>
      </x:c>
      <x:c r="B5" s="20" t="str">
        <x:v>TRIM, UPPER</x:v>
      </x:c>
      <x:c r="C5" s="20" t="str">
        <x:v>Strip ordinary spaces; create case-insensitive vendor lookup keys.</x:v>
      </x:c>
      <x:c r="D5" s="20" t="str">
        <x:v>TRIM alone does not remove all nonbreaking spaces.</x:v>
      </x:c>
    </x:row>
    <x:row r="6" ht="51" customHeight="1">
      <x:c r="A6" s="52" t="str">
        <x:v>Use a master table</x:v>
      </x:c>
      <x:c r="B6" s="20" t="str">
        <x:v>XLOOKUP</x:v>
      </x:c>
      <x:c r="C6" s="20" t="str">
        <x:v>Resolve raw names to an authorized reporting vendor.</x:v>
      </x:c>
      <x:c r="D6" s="20" t="str">
        <x:v>Unknown vendors must go to review, never invent a match.</x:v>
      </x:c>
    </x:row>
    <x:row r="7" ht="51" customHeight="1">
      <x:c r="A7" s="52" t="str">
        <x:v>Convert dates</x:v>
      </x:c>
      <x:c r="B7" s="20" t="str">
        <x:v>DATE, LEFT, MID, RIGHT, TEXT</x:v>
      </x:c>
      <x:c r="C7" s="20" t="str">
        <x:v>Parse known ISO and US month-first formats.</x:v>
      </x:c>
      <x:c r="D7" s="20" t="str">
        <x:v>Excel DATE can roll an impossible date into next month: validate round-trip.</x:v>
      </x:c>
    </x:row>
    <x:row r="8" ht="51" customHeight="1">
      <x:c r="A8" s="52" t="str">
        <x:v>Convert amounts</x:v>
      </x:c>
      <x:c r="B8" s="20" t="str">
        <x:v>NUMBERVALUE, SUBSTITUTE, IFERROR</x:v>
      </x:c>
      <x:c r="C8" s="20" t="str">
        <x:v>Remove separators / currency symbol and parse signed expenses.</x:v>
      </x:c>
      <x:c r="D8" s="20" t="str">
        <x:v>Avoid guessing missing amounts or converting foreign currency.</x:v>
      </x:c>
    </x:row>
    <x:row r="9" ht="51" customHeight="1">
      <x:c r="A9" s="52" t="str">
        <x:v>Find repeats</x:v>
      </x:c>
      <x:c r="B9" s="20" t="str">
        <x:v>COUNTIF, COUNTIFS</x:v>
      </x:c>
      <x:c r="C9" s="20" t="str">
        <x:v>Distinguish copies from contradictory repeated IDs.</x:v>
      </x:c>
      <x:c r="D9" s="20" t="str">
        <x:v>Invoice numbers may legitimately repeat; use unique entry ID.</x:v>
      </x:c>
    </x:row>
    <x:row r="10" ht="51" customHeight="1">
      <x:c r="A10" s="52" t="str">
        <x:v>Quality checks</x:v>
      </x:c>
      <x:c r="B10" s="20" t="str">
        <x:v>COUNTIF, SUMIFS, ROUND</x:v>
      </x:c>
      <x:c r="C10" s="20" t="str">
        <x:v>Count classified lines and reconcile amount bridge.</x:v>
      </x:c>
      <x:c r="D10" s="20" t="str">
        <x:v>Bridge zero does not mean outstanding reviews are resolved.</x:v>
      </x:c>
    </x:row>
    <x:row r="11" ht="51" customHeight="1">
      <x:c r="A11" s="52" t="str">
        <x:v>Student task</x:v>
      </x:c>
      <x:c r="B11" s="20" t="str">
        <x:v>Complete H:Q in WORKING</x:v>
      </x:c>
      <x:c r="C11" s="20" t="str">
        <x:v>Show valid, traceable formulas and log the exceptions.</x:v>
      </x:c>
      <x:c r="D11" s="20" t="str">
        <x:v>Do not alter RAW EXPORT; use only documented clean-up rules.</x:v>
      </x:c>
    </x:row>
  </x:sheetData>
  <x:mergeCells>
    <x:mergeCell ref="A1:D1"/>
    <x:mergeCell ref="A2:D2"/>
  </x:mergeCells>
  <x:pageMargins left="0.7" right="0.7" top="0.75" bottom="0.75" header="0.3" footer="0.3"/>
</x:worksheet>
</file>